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A1CB4832-099C-426F-B3FC-5A2909EC9E5F}" xr6:coauthVersionLast="34" xr6:coauthVersionMax="34" xr10:uidLastSave="{00000000-0000-0000-0000-000000000000}"/>
  <bookViews>
    <workbookView xWindow="0" yWindow="0" windowWidth="20490" windowHeight="6930" xr2:uid="{00000000-000D-0000-FFFF-FFFF00000000}"/>
  </bookViews>
  <sheets>
    <sheet name="2日目抽選" sheetId="1" r:id="rId1"/>
    <sheet name="2日目組合せ" sheetId="2" r:id="rId2"/>
    <sheet name="入力" sheetId="5" r:id="rId3"/>
    <sheet name="1～8組" sheetId="9" r:id="rId4"/>
    <sheet name="9～16組" sheetId="7" r:id="rId5"/>
    <sheet name="DB" sheetId="4" state="hidden" r:id="rId6"/>
    <sheet name="結果一覧" sheetId="8" r:id="rId7"/>
    <sheet name="チーム一覧" sheetId="10" r:id="rId8"/>
  </sheets>
  <definedNames>
    <definedName name="_xlnm._FilterDatabase" localSheetId="3" hidden="1">'1～8組'!$O$5:$U$8</definedName>
    <definedName name="_xlnm._FilterDatabase" localSheetId="4" hidden="1">'9～16組'!$O$5:$U$8</definedName>
    <definedName name="_xlnm.Print_Area" localSheetId="3">'1～8組'!$A$1:$BK$122</definedName>
    <definedName name="_xlnm.Print_Area" localSheetId="1">'2日目組合せ'!$A$1:$O$102</definedName>
    <definedName name="_xlnm.Print_Area" localSheetId="0">'2日目抽選'!$A$1:$I$105</definedName>
    <definedName name="_xlnm.Print_Area" localSheetId="4">'9～16組'!$A$1:$BK$122</definedName>
  </definedNames>
  <calcPr calcId="179021"/>
</workbook>
</file>

<file path=xl/calcChain.xml><?xml version="1.0" encoding="utf-8"?>
<calcChain xmlns="http://schemas.openxmlformats.org/spreadsheetml/2006/main">
  <c r="X31" i="4" l="1"/>
  <c r="X23" i="4" l="1"/>
  <c r="D50" i="4" l="1"/>
  <c r="K14" i="2" l="1"/>
  <c r="K15" i="2" s="1"/>
  <c r="J15" i="2" s="1"/>
  <c r="K13" i="2"/>
  <c r="D15" i="2" s="1"/>
  <c r="M44" i="5" l="1"/>
  <c r="M43" i="5"/>
  <c r="D6" i="2"/>
  <c r="C6" i="2" s="1"/>
  <c r="D13" i="2"/>
  <c r="C13" i="2" s="1"/>
  <c r="D14" i="2"/>
  <c r="C14" i="2" s="1"/>
  <c r="C15" i="2"/>
  <c r="D18" i="2"/>
  <c r="D19" i="2" s="1"/>
  <c r="F32" i="5" l="1"/>
  <c r="P12" i="5"/>
  <c r="F12" i="5"/>
  <c r="F22" i="5"/>
  <c r="D7" i="2"/>
  <c r="C7" i="2" s="1"/>
  <c r="C18" i="2"/>
  <c r="C19" i="2" s="1"/>
  <c r="K10" i="1" l="1"/>
  <c r="L10" i="1" s="1"/>
  <c r="K9" i="1"/>
  <c r="O9" i="1" l="1"/>
  <c r="L9" i="1"/>
  <c r="O10" i="1"/>
  <c r="BI36" i="5"/>
  <c r="BG110" i="9" s="1"/>
  <c r="BE36" i="5"/>
  <c r="BG105" i="9" s="1"/>
  <c r="AS36" i="5"/>
  <c r="BG80" i="9" s="1"/>
  <c r="AO36" i="5"/>
  <c r="BG75" i="9" s="1"/>
  <c r="AC36" i="5"/>
  <c r="BG50" i="9" s="1"/>
  <c r="Y36" i="5"/>
  <c r="BI37" i="5"/>
  <c r="BI110" i="9" s="1"/>
  <c r="BE37" i="5"/>
  <c r="BI105" i="9" s="1"/>
  <c r="AS37" i="5"/>
  <c r="BI80" i="9" s="1"/>
  <c r="AO37" i="5"/>
  <c r="AC37" i="5"/>
  <c r="BI50" i="9" s="1"/>
  <c r="Y37" i="5"/>
  <c r="M37" i="5"/>
  <c r="BI20" i="9" s="1"/>
  <c r="I37" i="5"/>
  <c r="S121" i="9"/>
  <c r="I121" i="9"/>
  <c r="I117" i="9"/>
  <c r="S106" i="9"/>
  <c r="I106" i="9"/>
  <c r="I102" i="9"/>
  <c r="S91" i="9"/>
  <c r="I91" i="9"/>
  <c r="I87" i="9"/>
  <c r="S76" i="9"/>
  <c r="I76" i="9"/>
  <c r="I72" i="9"/>
  <c r="S61" i="9"/>
  <c r="I61" i="9"/>
  <c r="I57" i="9"/>
  <c r="S46" i="9"/>
  <c r="I46" i="9"/>
  <c r="I42" i="9"/>
  <c r="S31" i="9"/>
  <c r="I31" i="9"/>
  <c r="I27" i="9"/>
  <c r="S16" i="9"/>
  <c r="I16" i="9"/>
  <c r="I12" i="9"/>
  <c r="N37" i="5" l="1"/>
  <c r="X37" i="5"/>
  <c r="AN37" i="5"/>
  <c r="X36" i="5"/>
  <c r="H37" i="5"/>
  <c r="BI15" i="9"/>
  <c r="BG45" i="9"/>
  <c r="BI45" i="9"/>
  <c r="BI75" i="9"/>
  <c r="BD37" i="5"/>
  <c r="BD36" i="5"/>
  <c r="AN36" i="5"/>
  <c r="AD36" i="5"/>
  <c r="AT36" i="5"/>
  <c r="BJ36" i="5"/>
  <c r="BJ37" i="5"/>
  <c r="AT37" i="5"/>
  <c r="AD37" i="5"/>
  <c r="R3" i="4" l="1"/>
  <c r="R4" i="4" s="1"/>
  <c r="R5" i="4" s="1"/>
  <c r="R6" i="4" s="1"/>
  <c r="R7" i="4" s="1"/>
  <c r="R8" i="4" s="1"/>
  <c r="R9" i="4" s="1"/>
  <c r="R10" i="4" s="1"/>
  <c r="R11" i="4" s="1"/>
  <c r="R12" i="4" s="1"/>
  <c r="R13" i="4" s="1"/>
  <c r="R14" i="4" s="1"/>
  <c r="R15" i="4" s="1"/>
  <c r="R16" i="4" s="1"/>
  <c r="R17" i="4" s="1"/>
  <c r="R18" i="4" s="1"/>
  <c r="R19" i="4" s="1"/>
  <c r="R20" i="4" s="1"/>
  <c r="R21" i="4" s="1"/>
  <c r="R22" i="4" s="1"/>
  <c r="R23" i="4" s="1"/>
  <c r="R24" i="4" s="1"/>
  <c r="R25" i="4" s="1"/>
  <c r="R26" i="4" s="1"/>
  <c r="R27" i="4" s="1"/>
  <c r="R28" i="4" s="1"/>
  <c r="R29" i="4" s="1"/>
  <c r="R30" i="4" s="1"/>
  <c r="R31" i="4" s="1"/>
  <c r="R32" i="4" s="1"/>
  <c r="R33" i="4" s="1"/>
  <c r="R34" i="4" s="1"/>
  <c r="R35" i="4" s="1"/>
  <c r="R36" i="4" s="1"/>
  <c r="R37" i="4" s="1"/>
  <c r="R38" i="4" s="1"/>
  <c r="R39" i="4" s="1"/>
  <c r="R40" i="4" s="1"/>
  <c r="R41" i="4" s="1"/>
  <c r="R42" i="4" s="1"/>
  <c r="R43" i="4" s="1"/>
  <c r="R44" i="4" s="1"/>
  <c r="R45" i="4" s="1"/>
  <c r="R46" i="4" s="1"/>
  <c r="R47" i="4" s="1"/>
  <c r="R48" i="4" s="1"/>
  <c r="R49" i="4" s="1"/>
  <c r="R52" i="4" l="1"/>
  <c r="R53" i="4" s="1"/>
  <c r="W25" i="4"/>
  <c r="R54" i="4" l="1"/>
  <c r="W23" i="4"/>
  <c r="G1" i="9" l="1"/>
  <c r="R55" i="4"/>
  <c r="B17" i="1"/>
  <c r="V23" i="4"/>
  <c r="B1" i="4" s="1"/>
  <c r="B76" i="2" l="1"/>
  <c r="B18" i="2"/>
  <c r="B26" i="2"/>
  <c r="B32" i="2"/>
  <c r="B42" i="2"/>
  <c r="B50" i="2"/>
  <c r="B59" i="2"/>
  <c r="B69" i="2"/>
  <c r="B77" i="2"/>
  <c r="B83" i="2"/>
  <c r="B93" i="2"/>
  <c r="B101" i="2"/>
  <c r="B19" i="2"/>
  <c r="B27" i="2"/>
  <c r="B37" i="2"/>
  <c r="B43" i="2"/>
  <c r="B51" i="2"/>
  <c r="B64" i="2"/>
  <c r="B70" i="2"/>
  <c r="B78" i="2"/>
  <c r="B88" i="2"/>
  <c r="B102" i="2"/>
  <c r="B100" i="2"/>
  <c r="B94" i="2"/>
  <c r="B14" i="2"/>
  <c r="B20" i="2"/>
  <c r="B30" i="2"/>
  <c r="B38" i="2"/>
  <c r="B44" i="2"/>
  <c r="B57" i="2"/>
  <c r="B65" i="2"/>
  <c r="B71" i="2"/>
  <c r="B81" i="2"/>
  <c r="B89" i="2"/>
  <c r="B95" i="2"/>
  <c r="B7" i="2"/>
  <c r="B15" i="2"/>
  <c r="B25" i="2"/>
  <c r="B31" i="2"/>
  <c r="B39" i="2"/>
  <c r="B49" i="2"/>
  <c r="B58" i="2"/>
  <c r="B66" i="2"/>
  <c r="B82" i="2"/>
  <c r="B90" i="2"/>
  <c r="D24" i="2"/>
  <c r="S48" i="9" s="1"/>
  <c r="D17" i="2"/>
  <c r="S33" i="9" s="1"/>
  <c r="B1" i="1"/>
  <c r="A1" i="9"/>
  <c r="B6" i="2"/>
  <c r="B13" i="2"/>
  <c r="O6" i="2"/>
  <c r="O18" i="2"/>
  <c r="O30" i="2"/>
  <c r="O42" i="2"/>
  <c r="R56" i="4"/>
  <c r="R57" i="4" s="1"/>
  <c r="R58" i="4" s="1"/>
  <c r="O93" i="2" s="1"/>
  <c r="O57" i="2"/>
  <c r="B8" i="2"/>
  <c r="W31" i="4"/>
  <c r="B95" i="1" s="1"/>
  <c r="D99" i="2" s="1"/>
  <c r="X30" i="4"/>
  <c r="W30" i="4"/>
  <c r="X29" i="4"/>
  <c r="W29" i="4"/>
  <c r="B69" i="1" s="1"/>
  <c r="D75" i="2" s="1"/>
  <c r="X28" i="4"/>
  <c r="W28" i="4"/>
  <c r="B56" i="1" s="1"/>
  <c r="D56" i="2" s="1"/>
  <c r="X27" i="4"/>
  <c r="W27" i="4"/>
  <c r="B43" i="1" s="1"/>
  <c r="D48" i="2" s="1"/>
  <c r="S108" i="9" s="1"/>
  <c r="X26" i="4"/>
  <c r="W26" i="4"/>
  <c r="B30" i="1" s="1"/>
  <c r="D36" i="2" s="1"/>
  <c r="S78" i="9" s="1"/>
  <c r="X25" i="4"/>
  <c r="X24" i="4"/>
  <c r="W24" i="4"/>
  <c r="B3" i="1" s="1"/>
  <c r="F3" i="1" l="1"/>
  <c r="O81" i="2"/>
  <c r="B82" i="1"/>
  <c r="D87" i="2" s="1"/>
  <c r="D12" i="2"/>
  <c r="S18" i="9" s="1"/>
  <c r="O69" i="2"/>
  <c r="D41" i="2"/>
  <c r="S93" i="9" s="1"/>
  <c r="D92" i="2"/>
  <c r="D63" i="2"/>
  <c r="D68" i="2"/>
  <c r="D29" i="2"/>
  <c r="S63" i="9" s="1"/>
  <c r="D80" i="2"/>
  <c r="K103" i="1"/>
  <c r="L103" i="1" s="1"/>
  <c r="K102" i="1"/>
  <c r="L102" i="1" s="1"/>
  <c r="K101" i="1"/>
  <c r="L101" i="1" s="1"/>
  <c r="K99" i="1"/>
  <c r="L99" i="1" s="1"/>
  <c r="K98" i="1"/>
  <c r="L98" i="1" s="1"/>
  <c r="K97" i="1"/>
  <c r="L97" i="1" s="1"/>
  <c r="K90" i="1"/>
  <c r="L90" i="1" s="1"/>
  <c r="K89" i="1"/>
  <c r="L89" i="1" s="1"/>
  <c r="K88" i="1"/>
  <c r="L88" i="1" s="1"/>
  <c r="K86" i="1"/>
  <c r="L86" i="1" s="1"/>
  <c r="K85" i="1"/>
  <c r="L85" i="1" s="1"/>
  <c r="K84" i="1"/>
  <c r="L84" i="1" s="1"/>
  <c r="K77" i="1"/>
  <c r="L77" i="1" s="1"/>
  <c r="K76" i="1"/>
  <c r="L76" i="1" s="1"/>
  <c r="K75" i="1"/>
  <c r="L75" i="1" s="1"/>
  <c r="K73" i="1"/>
  <c r="L73" i="1" s="1"/>
  <c r="K72" i="1"/>
  <c r="L72" i="1" s="1"/>
  <c r="K71" i="1"/>
  <c r="L71" i="1" s="1"/>
  <c r="K64" i="1"/>
  <c r="L64" i="1" s="1"/>
  <c r="K63" i="1"/>
  <c r="L63" i="1" s="1"/>
  <c r="K62" i="1"/>
  <c r="L62" i="1" s="1"/>
  <c r="K60" i="1"/>
  <c r="L60" i="1" s="1"/>
  <c r="K59" i="1"/>
  <c r="L59" i="1" s="1"/>
  <c r="K58" i="1"/>
  <c r="L58" i="1" s="1"/>
  <c r="K51" i="1"/>
  <c r="L51" i="1" s="1"/>
  <c r="K50" i="1"/>
  <c r="L50" i="1" s="1"/>
  <c r="K49" i="1"/>
  <c r="L49" i="1" s="1"/>
  <c r="K47" i="1"/>
  <c r="L47" i="1" s="1"/>
  <c r="K46" i="1"/>
  <c r="L46" i="1" s="1"/>
  <c r="K45" i="1"/>
  <c r="L45" i="1" s="1"/>
  <c r="K38" i="1"/>
  <c r="L38" i="1" s="1"/>
  <c r="K37" i="1"/>
  <c r="L37" i="1" s="1"/>
  <c r="K36" i="1"/>
  <c r="L36" i="1" s="1"/>
  <c r="K34" i="1"/>
  <c r="L34" i="1" s="1"/>
  <c r="K33" i="1"/>
  <c r="L33" i="1" s="1"/>
  <c r="K32" i="1"/>
  <c r="L32" i="1" s="1"/>
  <c r="K25" i="1"/>
  <c r="L25" i="1" s="1"/>
  <c r="K24" i="1"/>
  <c r="L24" i="1" s="1"/>
  <c r="K23" i="1"/>
  <c r="K21" i="1"/>
  <c r="L21" i="1" s="1"/>
  <c r="K20" i="1"/>
  <c r="L20" i="1" s="1"/>
  <c r="K19" i="1"/>
  <c r="L19" i="1" s="1"/>
  <c r="O23" i="1" l="1"/>
  <c r="L23" i="1"/>
  <c r="O33" i="1"/>
  <c r="O38" i="1"/>
  <c r="O49" i="1"/>
  <c r="O59" i="1"/>
  <c r="O64" i="1"/>
  <c r="O75" i="1"/>
  <c r="O85" i="1"/>
  <c r="O90" i="1"/>
  <c r="O101" i="1"/>
  <c r="O47" i="1"/>
  <c r="O99" i="1"/>
  <c r="O32" i="1"/>
  <c r="O37" i="1"/>
  <c r="O63" i="1"/>
  <c r="O73" i="1"/>
  <c r="O84" i="1"/>
  <c r="O89" i="1"/>
  <c r="O19" i="1"/>
  <c r="O24" i="1"/>
  <c r="O34" i="1"/>
  <c r="O45" i="1"/>
  <c r="O50" i="1"/>
  <c r="O60" i="1"/>
  <c r="O71" i="1"/>
  <c r="O76" i="1"/>
  <c r="O86" i="1"/>
  <c r="O97" i="1"/>
  <c r="O102" i="1"/>
  <c r="O20" i="1"/>
  <c r="O25" i="1"/>
  <c r="O36" i="1"/>
  <c r="O46" i="1"/>
  <c r="O51" i="1"/>
  <c r="O62" i="1"/>
  <c r="O72" i="1"/>
  <c r="O77" i="1"/>
  <c r="O88" i="1"/>
  <c r="O98" i="1"/>
  <c r="O103" i="1"/>
  <c r="O21" i="1"/>
  <c r="O58" i="1"/>
  <c r="K11" i="1"/>
  <c r="K7" i="1"/>
  <c r="L7" i="1" s="1"/>
  <c r="K6" i="1"/>
  <c r="L6" i="1" s="1"/>
  <c r="K5" i="1"/>
  <c r="L5" i="1" s="1"/>
  <c r="O5" i="1" l="1"/>
  <c r="O11" i="1"/>
  <c r="L11" i="1"/>
  <c r="M5" i="1" s="1"/>
  <c r="O6" i="1"/>
  <c r="O7" i="1"/>
  <c r="M73" i="1"/>
  <c r="M51" i="1"/>
  <c r="M98" i="1"/>
  <c r="M59" i="1"/>
  <c r="M90" i="1"/>
  <c r="M37" i="1"/>
  <c r="M47" i="1"/>
  <c r="M86" i="1"/>
  <c r="M63" i="1"/>
  <c r="M38" i="1"/>
  <c r="M46" i="1"/>
  <c r="M45" i="1"/>
  <c r="M49" i="1"/>
  <c r="M62" i="1"/>
  <c r="M71" i="1"/>
  <c r="M99" i="1"/>
  <c r="M77" i="1"/>
  <c r="M75" i="1"/>
  <c r="M85" i="1"/>
  <c r="M36" i="1"/>
  <c r="M103" i="1"/>
  <c r="M76" i="1"/>
  <c r="M32" i="1"/>
  <c r="M89" i="1"/>
  <c r="M64" i="1"/>
  <c r="M58" i="1"/>
  <c r="M88" i="1"/>
  <c r="M102" i="1"/>
  <c r="M101" i="1"/>
  <c r="M33" i="1"/>
  <c r="M97" i="1"/>
  <c r="M60" i="1"/>
  <c r="M50" i="1"/>
  <c r="M72" i="1"/>
  <c r="M84" i="1"/>
  <c r="M34" i="1"/>
  <c r="M21" i="1"/>
  <c r="M24" i="1"/>
  <c r="M23" i="1"/>
  <c r="M19" i="1"/>
  <c r="M25" i="1"/>
  <c r="M20" i="1"/>
  <c r="DU40" i="5"/>
  <c r="O105" i="1" l="1"/>
  <c r="M10" i="1"/>
  <c r="M6" i="1"/>
  <c r="M11" i="1"/>
  <c r="M9" i="1"/>
  <c r="M7" i="1"/>
  <c r="M39" i="1"/>
  <c r="M52" i="1"/>
  <c r="M78" i="1"/>
  <c r="M104" i="1"/>
  <c r="M91" i="1"/>
  <c r="M65" i="1"/>
  <c r="M26" i="1"/>
  <c r="G1" i="7"/>
  <c r="A1" i="7"/>
  <c r="A1" i="2"/>
  <c r="M12" i="1" l="1"/>
  <c r="S108" i="7"/>
  <c r="S93" i="7"/>
  <c r="S78" i="7"/>
  <c r="S63" i="7"/>
  <c r="S48" i="7"/>
  <c r="S33" i="7"/>
  <c r="S18" i="7"/>
  <c r="S3" i="7"/>
  <c r="DT2" i="5" l="1"/>
  <c r="DD2" i="5"/>
  <c r="CN2" i="5"/>
  <c r="BX2" i="5"/>
  <c r="BH2" i="5"/>
  <c r="DN7" i="5" l="1"/>
  <c r="AR2" i="5"/>
  <c r="AB2" i="5"/>
  <c r="DN17" i="5" l="1"/>
  <c r="DJ40" i="5"/>
  <c r="DU45" i="5"/>
  <c r="DX32" i="5" s="1"/>
  <c r="DU44" i="5"/>
  <c r="DN32" i="5" s="1"/>
  <c r="DU43" i="5"/>
  <c r="DN22" i="5" s="1"/>
  <c r="DU42" i="5"/>
  <c r="DJ42" i="5" s="1"/>
  <c r="B101" i="4" s="1"/>
  <c r="G101" i="4" s="1"/>
  <c r="DU41" i="5"/>
  <c r="DX7" i="5" s="1"/>
  <c r="DE45" i="5"/>
  <c r="CT45" i="5" s="1"/>
  <c r="B98" i="4" s="1"/>
  <c r="G98" i="4" s="1"/>
  <c r="DE44" i="5"/>
  <c r="CT44" i="5" s="1"/>
  <c r="B97" i="4" s="1"/>
  <c r="G97" i="4" s="1"/>
  <c r="DE43" i="5"/>
  <c r="CX22" i="5" s="1"/>
  <c r="DE42" i="5"/>
  <c r="DH27" i="5" s="1"/>
  <c r="DE41" i="5"/>
  <c r="DH7" i="5" s="1"/>
  <c r="DE40" i="5"/>
  <c r="CX7" i="5" s="1"/>
  <c r="CO45" i="5"/>
  <c r="CR32" i="5" s="1"/>
  <c r="CO44" i="5"/>
  <c r="CR12" i="5" s="1"/>
  <c r="CO43" i="5"/>
  <c r="CH22" i="5" s="1"/>
  <c r="CO42" i="5"/>
  <c r="CD42" i="5" s="1"/>
  <c r="B89" i="4" s="1"/>
  <c r="G89" i="4" s="1"/>
  <c r="CO41" i="5"/>
  <c r="CR7" i="5" s="1"/>
  <c r="CO40" i="5"/>
  <c r="CH7" i="5" s="1"/>
  <c r="BY45" i="5"/>
  <c r="CB22" i="5" s="1"/>
  <c r="BY44" i="5"/>
  <c r="BR32" i="5" s="1"/>
  <c r="BY43" i="5"/>
  <c r="BR22" i="5" s="1"/>
  <c r="BY42" i="5"/>
  <c r="CB27" i="5" s="1"/>
  <c r="BY41" i="5"/>
  <c r="CB7" i="5" s="1"/>
  <c r="BY40" i="5"/>
  <c r="BR7" i="5" s="1"/>
  <c r="BI45" i="5"/>
  <c r="AX45" i="5" s="1"/>
  <c r="BI44" i="5"/>
  <c r="BB32" i="5" s="1"/>
  <c r="BI43" i="5"/>
  <c r="BB22" i="5" s="1"/>
  <c r="BI42" i="5"/>
  <c r="BL27" i="5" s="1"/>
  <c r="BI41" i="5"/>
  <c r="BL7" i="5" s="1"/>
  <c r="BI40" i="5"/>
  <c r="BB7" i="5" s="1"/>
  <c r="AS45" i="5"/>
  <c r="AH45" i="5" s="1"/>
  <c r="AS44" i="5"/>
  <c r="AH44" i="5" s="1"/>
  <c r="AS43" i="5"/>
  <c r="AL12" i="5" s="1"/>
  <c r="AS42" i="5"/>
  <c r="AV17" i="5" s="1"/>
  <c r="AS41" i="5"/>
  <c r="AS40" i="5"/>
  <c r="AL7" i="5" s="1"/>
  <c r="AC45" i="5"/>
  <c r="AF32" i="5" s="1"/>
  <c r="AC44" i="5"/>
  <c r="R44" i="5" s="1"/>
  <c r="AC43" i="5"/>
  <c r="V22" i="5" s="1"/>
  <c r="AC42" i="5"/>
  <c r="AF17" i="5" s="1"/>
  <c r="AC41" i="5"/>
  <c r="AF7" i="5" s="1"/>
  <c r="AC40" i="5"/>
  <c r="V17" i="5" s="1"/>
  <c r="AH41" i="5" l="1"/>
  <c r="B70" i="4" s="1"/>
  <c r="G70" i="4" s="1"/>
  <c r="AV7" i="5"/>
  <c r="B67" i="4"/>
  <c r="G67" i="4" s="1"/>
  <c r="Q49" i="9"/>
  <c r="B54" i="9" s="1"/>
  <c r="D54" i="9" s="1"/>
  <c r="B73" i="4"/>
  <c r="G73" i="4" s="1"/>
  <c r="Q79" i="9"/>
  <c r="B84" i="9" s="1"/>
  <c r="D84" i="9" s="1"/>
  <c r="B74" i="4"/>
  <c r="G74" i="4" s="1"/>
  <c r="Z79" i="9"/>
  <c r="B88" i="9" s="1"/>
  <c r="D88" i="9" s="1"/>
  <c r="B80" i="4"/>
  <c r="G80" i="4" s="1"/>
  <c r="Z109" i="9"/>
  <c r="B118" i="9" s="1"/>
  <c r="D118" i="9" s="1"/>
  <c r="AF12" i="5"/>
  <c r="DX17" i="5"/>
  <c r="V32" i="5"/>
  <c r="BN43" i="5"/>
  <c r="B84" i="4" s="1"/>
  <c r="G84" i="4" s="1"/>
  <c r="DH32" i="5"/>
  <c r="DX12" i="5"/>
  <c r="CD45" i="5"/>
  <c r="B92" i="4" s="1"/>
  <c r="G92" i="4" s="1"/>
  <c r="R43" i="5"/>
  <c r="V7" i="5"/>
  <c r="BN45" i="5"/>
  <c r="B86" i="4" s="1"/>
  <c r="G86" i="4" s="1"/>
  <c r="CT41" i="5"/>
  <c r="B94" i="4" s="1"/>
  <c r="G94" i="4" s="1"/>
  <c r="AV32" i="5"/>
  <c r="DH22" i="5"/>
  <c r="AX42" i="5"/>
  <c r="CD41" i="5"/>
  <c r="B88" i="4" s="1"/>
  <c r="G88" i="4" s="1"/>
  <c r="CT43" i="5"/>
  <c r="B96" i="4" s="1"/>
  <c r="G96" i="4" s="1"/>
  <c r="BR12" i="5"/>
  <c r="CH27" i="5"/>
  <c r="R40" i="5"/>
  <c r="AH43" i="5"/>
  <c r="AX43" i="5"/>
  <c r="BN41" i="5"/>
  <c r="B82" i="4" s="1"/>
  <c r="G82" i="4" s="1"/>
  <c r="CD43" i="5"/>
  <c r="B90" i="4" s="1"/>
  <c r="G90" i="4" s="1"/>
  <c r="CX12" i="5"/>
  <c r="DX27" i="5"/>
  <c r="DJ43" i="5"/>
  <c r="B102" i="4" s="1"/>
  <c r="G102" i="4" s="1"/>
  <c r="R42" i="5"/>
  <c r="AF27" i="5"/>
  <c r="BN42" i="5"/>
  <c r="B83" i="4" s="1"/>
  <c r="G83" i="4" s="1"/>
  <c r="CD40" i="5"/>
  <c r="B87" i="4" s="1"/>
  <c r="G87" i="4" s="1"/>
  <c r="CD44" i="5"/>
  <c r="B91" i="4" s="1"/>
  <c r="G91" i="4" s="1"/>
  <c r="CT42" i="5"/>
  <c r="B95" i="4" s="1"/>
  <c r="G95" i="4" s="1"/>
  <c r="DJ44" i="5"/>
  <c r="B103" i="4" s="1"/>
  <c r="G103" i="4" s="1"/>
  <c r="AL22" i="5"/>
  <c r="AV27" i="5"/>
  <c r="BB12" i="5"/>
  <c r="DN12" i="5"/>
  <c r="DH12" i="5"/>
  <c r="CH17" i="5"/>
  <c r="CB17" i="5"/>
  <c r="DX22" i="5"/>
  <c r="CX27" i="5"/>
  <c r="CH32" i="5"/>
  <c r="BL32" i="5"/>
  <c r="AV12" i="5"/>
  <c r="R45" i="5"/>
  <c r="AX44" i="5"/>
  <c r="CX17" i="5"/>
  <c r="CR17" i="5"/>
  <c r="BL22" i="5"/>
  <c r="BB27" i="5"/>
  <c r="DN27" i="5"/>
  <c r="CX32" i="5"/>
  <c r="CR27" i="5"/>
  <c r="CB32" i="5"/>
  <c r="AF22" i="5"/>
  <c r="AL17" i="5"/>
  <c r="AH40" i="5"/>
  <c r="AH42" i="5"/>
  <c r="AX40" i="5"/>
  <c r="DJ41" i="5"/>
  <c r="B100" i="4" s="1"/>
  <c r="G100" i="4" s="1"/>
  <c r="DJ45" i="5"/>
  <c r="B104" i="4" s="1"/>
  <c r="G104" i="4" s="1"/>
  <c r="AL27" i="5"/>
  <c r="AV22" i="5"/>
  <c r="BL12" i="5"/>
  <c r="V12" i="5"/>
  <c r="AX41" i="5"/>
  <c r="BN40" i="5"/>
  <c r="B81" i="4" s="1"/>
  <c r="G81" i="4" s="1"/>
  <c r="BN44" i="5"/>
  <c r="B85" i="4" s="1"/>
  <c r="G85" i="4" s="1"/>
  <c r="CT40" i="5"/>
  <c r="B93" i="4" s="1"/>
  <c r="G93" i="4" s="1"/>
  <c r="AL32" i="5"/>
  <c r="CH12" i="5"/>
  <c r="CB12" i="5"/>
  <c r="BB17" i="5"/>
  <c r="DH17" i="5"/>
  <c r="BR27" i="5"/>
  <c r="BR17" i="5"/>
  <c r="BL17" i="5"/>
  <c r="B99" i="4"/>
  <c r="G99" i="4" s="1"/>
  <c r="R41" i="5"/>
  <c r="V27" i="5"/>
  <c r="M45" i="5"/>
  <c r="B43" i="5"/>
  <c r="K19" i="2"/>
  <c r="L2" i="5"/>
  <c r="M42" i="5"/>
  <c r="P17" i="5" s="1"/>
  <c r="M41" i="5"/>
  <c r="M40" i="5"/>
  <c r="F7" i="5" s="1"/>
  <c r="Q64" i="9" l="1"/>
  <c r="B69" i="9" s="1"/>
  <c r="D69" i="9" s="1"/>
  <c r="P32" i="5"/>
  <c r="P22" i="5"/>
  <c r="F27" i="5"/>
  <c r="P7" i="5"/>
  <c r="B11" i="5"/>
  <c r="B21" i="5"/>
  <c r="B91" i="9"/>
  <c r="D91" i="9" s="1"/>
  <c r="B87" i="9"/>
  <c r="D87" i="9" s="1"/>
  <c r="B57" i="9"/>
  <c r="D57" i="9" s="1"/>
  <c r="B121" i="9"/>
  <c r="D121" i="9" s="1"/>
  <c r="B71" i="4"/>
  <c r="G71" i="4" s="1"/>
  <c r="Z64" i="9"/>
  <c r="B73" i="9" s="1"/>
  <c r="D73" i="9" s="1"/>
  <c r="B65" i="4"/>
  <c r="G65" i="4" s="1"/>
  <c r="Z34" i="9"/>
  <c r="B43" i="9" s="1"/>
  <c r="D43" i="9" s="1"/>
  <c r="B63" i="4"/>
  <c r="G63" i="4" s="1"/>
  <c r="G34" i="9"/>
  <c r="B35" i="9" s="1"/>
  <c r="D35" i="9" s="1"/>
  <c r="B69" i="4"/>
  <c r="G69" i="4" s="1"/>
  <c r="G64" i="9"/>
  <c r="B65" i="9" s="1"/>
  <c r="D65" i="9" s="1"/>
  <c r="B68" i="4"/>
  <c r="G68" i="4" s="1"/>
  <c r="Z49" i="9"/>
  <c r="B58" i="9" s="1"/>
  <c r="D58" i="9" s="1"/>
  <c r="B77" i="4"/>
  <c r="G77" i="4" s="1"/>
  <c r="Z94" i="9"/>
  <c r="B103" i="9" s="1"/>
  <c r="D103" i="9" s="1"/>
  <c r="B76" i="4"/>
  <c r="G76" i="4" s="1"/>
  <c r="Q94" i="9"/>
  <c r="B99" i="9" s="1"/>
  <c r="D99" i="9" s="1"/>
  <c r="B79" i="4"/>
  <c r="G79" i="4" s="1"/>
  <c r="Q109" i="9"/>
  <c r="B114" i="9" s="1"/>
  <c r="D114" i="9" s="1"/>
  <c r="B78" i="4"/>
  <c r="G78" i="4" s="1"/>
  <c r="G109" i="9"/>
  <c r="B110" i="9" s="1"/>
  <c r="D110" i="9" s="1"/>
  <c r="B60" i="4"/>
  <c r="G60" i="4" s="1"/>
  <c r="G19" i="9"/>
  <c r="B20" i="9" s="1"/>
  <c r="D20" i="9" s="1"/>
  <c r="B64" i="4"/>
  <c r="G64" i="4" s="1"/>
  <c r="Q34" i="9"/>
  <c r="B39" i="9" s="1"/>
  <c r="D39" i="9" s="1"/>
  <c r="B75" i="4"/>
  <c r="G75" i="4" s="1"/>
  <c r="G94" i="9"/>
  <c r="B95" i="9" s="1"/>
  <c r="D95" i="9" s="1"/>
  <c r="B72" i="4"/>
  <c r="G72" i="4" s="1"/>
  <c r="G79" i="9"/>
  <c r="B80" i="9" s="1"/>
  <c r="D80" i="9" s="1"/>
  <c r="B66" i="4"/>
  <c r="G66" i="4" s="1"/>
  <c r="G49" i="9"/>
  <c r="B50" i="9" s="1"/>
  <c r="D50" i="9" s="1"/>
  <c r="B45" i="5"/>
  <c r="B42" i="5"/>
  <c r="P27" i="5"/>
  <c r="B40" i="5"/>
  <c r="B6" i="5" s="1"/>
  <c r="F17" i="5"/>
  <c r="B44" i="5"/>
  <c r="B41" i="5"/>
  <c r="S121" i="7"/>
  <c r="I121" i="7"/>
  <c r="I117" i="7"/>
  <c r="S106" i="7"/>
  <c r="I106" i="7"/>
  <c r="I102" i="7"/>
  <c r="S91" i="7"/>
  <c r="I91" i="7"/>
  <c r="I87" i="7"/>
  <c r="S76" i="7"/>
  <c r="I76" i="7"/>
  <c r="I72" i="7"/>
  <c r="S61" i="7"/>
  <c r="I61" i="7"/>
  <c r="I57" i="7"/>
  <c r="S46" i="7"/>
  <c r="I46" i="7"/>
  <c r="I42" i="7"/>
  <c r="S31" i="7"/>
  <c r="I31" i="7"/>
  <c r="I27" i="7"/>
  <c r="S16" i="7"/>
  <c r="I16" i="7"/>
  <c r="I12" i="7"/>
  <c r="Z109" i="7"/>
  <c r="B118" i="7" s="1"/>
  <c r="Z79" i="7"/>
  <c r="B88" i="7" s="1"/>
  <c r="D88" i="7" s="1"/>
  <c r="Z49" i="7"/>
  <c r="B58" i="7" s="1"/>
  <c r="D58" i="7" s="1"/>
  <c r="Z19" i="7"/>
  <c r="B28" i="7" s="1"/>
  <c r="Q109" i="7"/>
  <c r="B114" i="7" s="1"/>
  <c r="Q79" i="7"/>
  <c r="B84" i="7" s="1"/>
  <c r="Q49" i="7"/>
  <c r="B54" i="7" s="1"/>
  <c r="Q19" i="7"/>
  <c r="B24" i="7" s="1"/>
  <c r="G109" i="7"/>
  <c r="B110" i="7" s="1"/>
  <c r="D110" i="7" s="1"/>
  <c r="G79" i="7"/>
  <c r="B80" i="7" s="1"/>
  <c r="G49" i="7"/>
  <c r="B50" i="7" s="1"/>
  <c r="G19" i="7"/>
  <c r="B20" i="7" s="1"/>
  <c r="Z94" i="7"/>
  <c r="B103" i="7" s="1"/>
  <c r="Z64" i="7"/>
  <c r="B73" i="7" s="1"/>
  <c r="D73" i="7" s="1"/>
  <c r="Z34" i="7"/>
  <c r="B43" i="7" s="1"/>
  <c r="D43" i="7" s="1"/>
  <c r="Z4" i="7"/>
  <c r="B13" i="7" s="1"/>
  <c r="Q94" i="7"/>
  <c r="B99" i="7" s="1"/>
  <c r="Q64" i="7"/>
  <c r="B69" i="7" s="1"/>
  <c r="Q34" i="7"/>
  <c r="B39" i="7" s="1"/>
  <c r="Q4" i="7"/>
  <c r="B9" i="7" s="1"/>
  <c r="G94" i="7"/>
  <c r="B95" i="7" s="1"/>
  <c r="D95" i="7" s="1"/>
  <c r="G64" i="7"/>
  <c r="B65" i="7" s="1"/>
  <c r="G34" i="7"/>
  <c r="B35" i="7" s="1"/>
  <c r="G4" i="7"/>
  <c r="B5" i="7" s="1"/>
  <c r="DU37" i="5"/>
  <c r="DQ37" i="5"/>
  <c r="DE37" i="5"/>
  <c r="DA37" i="5"/>
  <c r="CO37" i="5"/>
  <c r="CK37" i="5"/>
  <c r="BY37" i="5"/>
  <c r="BU37" i="5"/>
  <c r="DU36" i="5"/>
  <c r="DQ36" i="5"/>
  <c r="DE36" i="5"/>
  <c r="DA36" i="5"/>
  <c r="CO36" i="5"/>
  <c r="CK36" i="5"/>
  <c r="BY36" i="5"/>
  <c r="BU36" i="5"/>
  <c r="M36" i="5"/>
  <c r="BG20" i="9" s="1"/>
  <c r="I36" i="5"/>
  <c r="BG15" i="9" s="1"/>
  <c r="DU35" i="5"/>
  <c r="DQ35" i="5"/>
  <c r="DE35" i="5"/>
  <c r="DA35" i="5"/>
  <c r="CO35" i="5"/>
  <c r="CK35" i="5"/>
  <c r="BY35" i="5"/>
  <c r="BU35" i="5"/>
  <c r="BI35" i="5"/>
  <c r="BE110" i="9" s="1"/>
  <c r="BE35" i="5"/>
  <c r="BE105" i="9" s="1"/>
  <c r="AS35" i="5"/>
  <c r="BE80" i="9" s="1"/>
  <c r="AO35" i="5"/>
  <c r="BE75" i="9" s="1"/>
  <c r="AC35" i="5"/>
  <c r="BE50" i="9" s="1"/>
  <c r="Y35" i="5"/>
  <c r="BE45" i="9" s="1"/>
  <c r="M35" i="5"/>
  <c r="BE20" i="9" s="1"/>
  <c r="I35" i="5"/>
  <c r="BE15" i="9" s="1"/>
  <c r="DU34" i="5"/>
  <c r="DQ34" i="5"/>
  <c r="DE34" i="5"/>
  <c r="DA34" i="5"/>
  <c r="CO34" i="5"/>
  <c r="CK34" i="5"/>
  <c r="BY34" i="5"/>
  <c r="BU34" i="5"/>
  <c r="BI34" i="5"/>
  <c r="BE34" i="5"/>
  <c r="AS34" i="5"/>
  <c r="AO34" i="5"/>
  <c r="AC34" i="5"/>
  <c r="Y34" i="5"/>
  <c r="M34" i="5"/>
  <c r="I34" i="5"/>
  <c r="DU32" i="5"/>
  <c r="DQ32" i="5"/>
  <c r="DE32" i="5"/>
  <c r="DA32" i="5"/>
  <c r="CO32" i="5"/>
  <c r="AC56" i="7" s="1"/>
  <c r="CK32" i="5"/>
  <c r="AA56" i="7" s="1"/>
  <c r="BY32" i="5"/>
  <c r="AC26" i="7" s="1"/>
  <c r="BU32" i="5"/>
  <c r="AA26" i="7" s="1"/>
  <c r="BI32" i="5"/>
  <c r="AC116" i="9" s="1"/>
  <c r="BE32" i="5"/>
  <c r="AA116" i="9" s="1"/>
  <c r="AS32" i="5"/>
  <c r="AO32" i="5"/>
  <c r="AC32" i="5"/>
  <c r="Y32" i="5"/>
  <c r="M32" i="5"/>
  <c r="AC26" i="9" s="1"/>
  <c r="I32" i="5"/>
  <c r="AA26" i="9" s="1"/>
  <c r="DU31" i="5"/>
  <c r="DQ31" i="5"/>
  <c r="DE31" i="5"/>
  <c r="DA31" i="5"/>
  <c r="CO31" i="5"/>
  <c r="AC55" i="7" s="1"/>
  <c r="CK31" i="5"/>
  <c r="AA55" i="7" s="1"/>
  <c r="BY31" i="5"/>
  <c r="AC25" i="7" s="1"/>
  <c r="BU31" i="5"/>
  <c r="AA25" i="7" s="1"/>
  <c r="BI31" i="5"/>
  <c r="AC115" i="9" s="1"/>
  <c r="BE31" i="5"/>
  <c r="AA115" i="9" s="1"/>
  <c r="AS31" i="5"/>
  <c r="AO31" i="5"/>
  <c r="AC31" i="5"/>
  <c r="Y31" i="5"/>
  <c r="R31" i="5"/>
  <c r="M31" i="5"/>
  <c r="AC25" i="9" s="1"/>
  <c r="I31" i="5"/>
  <c r="AA25" i="9" s="1"/>
  <c r="DU30" i="5"/>
  <c r="DQ30" i="5"/>
  <c r="DE30" i="5"/>
  <c r="DA30" i="5"/>
  <c r="CO30" i="5"/>
  <c r="AC54" i="7" s="1"/>
  <c r="CK30" i="5"/>
  <c r="AA54" i="7" s="1"/>
  <c r="BY30" i="5"/>
  <c r="AC24" i="7" s="1"/>
  <c r="BU30" i="5"/>
  <c r="AA24" i="7" s="1"/>
  <c r="BI30" i="5"/>
  <c r="AC114" i="9" s="1"/>
  <c r="BE30" i="5"/>
  <c r="AA114" i="9" s="1"/>
  <c r="AS30" i="5"/>
  <c r="AO30" i="5"/>
  <c r="AC30" i="5"/>
  <c r="Y30" i="5"/>
  <c r="M30" i="5"/>
  <c r="AC24" i="9" s="1"/>
  <c r="I30" i="5"/>
  <c r="AA24" i="9" s="1"/>
  <c r="DU29" i="5"/>
  <c r="DQ29" i="5"/>
  <c r="DE29" i="5"/>
  <c r="DA29" i="5"/>
  <c r="CO29" i="5"/>
  <c r="CK29" i="5"/>
  <c r="BY29" i="5"/>
  <c r="BU29" i="5"/>
  <c r="BI29" i="5"/>
  <c r="BE29" i="5"/>
  <c r="AS29" i="5"/>
  <c r="AO29" i="5"/>
  <c r="AC29" i="5"/>
  <c r="Y29" i="5"/>
  <c r="M29" i="5"/>
  <c r="I29" i="5"/>
  <c r="DU27" i="5"/>
  <c r="DQ27" i="5"/>
  <c r="DE27" i="5"/>
  <c r="DA27" i="5"/>
  <c r="CO27" i="5"/>
  <c r="AC41" i="7" s="1"/>
  <c r="CK27" i="5"/>
  <c r="AA41" i="7" s="1"/>
  <c r="BY27" i="5"/>
  <c r="AC11" i="7" s="1"/>
  <c r="BU27" i="5"/>
  <c r="AA11" i="7" s="1"/>
  <c r="BI27" i="5"/>
  <c r="AC101" i="9" s="1"/>
  <c r="BE27" i="5"/>
  <c r="AA101" i="9" s="1"/>
  <c r="AS27" i="5"/>
  <c r="AO27" i="5"/>
  <c r="AC27" i="5"/>
  <c r="Y27" i="5"/>
  <c r="M27" i="5"/>
  <c r="I27" i="5"/>
  <c r="DU26" i="5"/>
  <c r="DQ26" i="5"/>
  <c r="DE26" i="5"/>
  <c r="DA26" i="5"/>
  <c r="CO26" i="5"/>
  <c r="AC40" i="7" s="1"/>
  <c r="CK26" i="5"/>
  <c r="AA40" i="7" s="1"/>
  <c r="BY26" i="5"/>
  <c r="AC10" i="7" s="1"/>
  <c r="BU26" i="5"/>
  <c r="AA10" i="7" s="1"/>
  <c r="BI26" i="5"/>
  <c r="AC100" i="9" s="1"/>
  <c r="BE26" i="5"/>
  <c r="AA100" i="9" s="1"/>
  <c r="AS26" i="5"/>
  <c r="AO26" i="5"/>
  <c r="AH26" i="5"/>
  <c r="AC26" i="5"/>
  <c r="Y26" i="5"/>
  <c r="M26" i="5"/>
  <c r="I26" i="5"/>
  <c r="DU25" i="5"/>
  <c r="DQ25" i="5"/>
  <c r="DE25" i="5"/>
  <c r="DA25" i="5"/>
  <c r="CO25" i="5"/>
  <c r="AC39" i="7" s="1"/>
  <c r="CK25" i="5"/>
  <c r="AA39" i="7" s="1"/>
  <c r="BY25" i="5"/>
  <c r="AC9" i="7" s="1"/>
  <c r="BU25" i="5"/>
  <c r="AA9" i="7" s="1"/>
  <c r="BI25" i="5"/>
  <c r="AC99" i="9" s="1"/>
  <c r="BE25" i="5"/>
  <c r="AA99" i="9" s="1"/>
  <c r="AS25" i="5"/>
  <c r="AO25" i="5"/>
  <c r="AC25" i="5"/>
  <c r="Y25" i="5"/>
  <c r="M25" i="5"/>
  <c r="I25" i="5"/>
  <c r="DU24" i="5"/>
  <c r="DQ24" i="5"/>
  <c r="DE24" i="5"/>
  <c r="DA24" i="5"/>
  <c r="CO24" i="5"/>
  <c r="CK24" i="5"/>
  <c r="BY24" i="5"/>
  <c r="BU24" i="5"/>
  <c r="BI24" i="5"/>
  <c r="BE24" i="5"/>
  <c r="AS24" i="5"/>
  <c r="AO24" i="5"/>
  <c r="AC24" i="5"/>
  <c r="Y24" i="5"/>
  <c r="M24" i="5"/>
  <c r="I24" i="5"/>
  <c r="DU22" i="5"/>
  <c r="DQ22" i="5"/>
  <c r="DE22" i="5"/>
  <c r="DA22" i="5"/>
  <c r="CO22" i="5"/>
  <c r="AC52" i="7" s="1"/>
  <c r="CK22" i="5"/>
  <c r="AA52" i="7" s="1"/>
  <c r="BY22" i="5"/>
  <c r="AC22" i="7" s="1"/>
  <c r="BU22" i="5"/>
  <c r="AA22" i="7" s="1"/>
  <c r="BI22" i="5"/>
  <c r="AC112" i="9" s="1"/>
  <c r="BE22" i="5"/>
  <c r="AA112" i="9" s="1"/>
  <c r="AS22" i="5"/>
  <c r="AO22" i="5"/>
  <c r="AC22" i="5"/>
  <c r="Y22" i="5"/>
  <c r="M22" i="5"/>
  <c r="I22" i="5"/>
  <c r="AA22" i="9" s="1"/>
  <c r="DU21" i="5"/>
  <c r="DQ21" i="5"/>
  <c r="DE21" i="5"/>
  <c r="DA21" i="5"/>
  <c r="CT21" i="5"/>
  <c r="CO21" i="5"/>
  <c r="AC51" i="7" s="1"/>
  <c r="CK21" i="5"/>
  <c r="AA51" i="7" s="1"/>
  <c r="BY21" i="5"/>
  <c r="AC21" i="7" s="1"/>
  <c r="BU21" i="5"/>
  <c r="AA21" i="7" s="1"/>
  <c r="BL21" i="5"/>
  <c r="BI21" i="5"/>
  <c r="AC111" i="9" s="1"/>
  <c r="BE21" i="5"/>
  <c r="AA111" i="9" s="1"/>
  <c r="AS21" i="5"/>
  <c r="AO21" i="5"/>
  <c r="AC21" i="5"/>
  <c r="Y21" i="5"/>
  <c r="M21" i="5"/>
  <c r="AC21" i="9" s="1"/>
  <c r="I21" i="5"/>
  <c r="AA21" i="9" s="1"/>
  <c r="DU20" i="5"/>
  <c r="DQ20" i="5"/>
  <c r="DE20" i="5"/>
  <c r="DA20" i="5"/>
  <c r="CO20" i="5"/>
  <c r="AC50" i="7" s="1"/>
  <c r="CK20" i="5"/>
  <c r="AA50" i="7" s="1"/>
  <c r="BY20" i="5"/>
  <c r="AC20" i="7" s="1"/>
  <c r="BU20" i="5"/>
  <c r="AA20" i="7" s="1"/>
  <c r="BI20" i="5"/>
  <c r="AC110" i="9" s="1"/>
  <c r="BE20" i="5"/>
  <c r="AA110" i="9" s="1"/>
  <c r="AS20" i="5"/>
  <c r="AO20" i="5"/>
  <c r="AC20" i="5"/>
  <c r="Y20" i="5"/>
  <c r="M20" i="5"/>
  <c r="AC20" i="9" s="1"/>
  <c r="I20" i="5"/>
  <c r="AA20" i="9" s="1"/>
  <c r="DU19" i="5"/>
  <c r="DQ19" i="5"/>
  <c r="DE19" i="5"/>
  <c r="DA19" i="5"/>
  <c r="CO19" i="5"/>
  <c r="CK19" i="5"/>
  <c r="BY19" i="5"/>
  <c r="BU19" i="5"/>
  <c r="BI19" i="5"/>
  <c r="BE19" i="5"/>
  <c r="AS19" i="5"/>
  <c r="AO19" i="5"/>
  <c r="AC19" i="5"/>
  <c r="Y19" i="5"/>
  <c r="M19" i="5"/>
  <c r="I19" i="5"/>
  <c r="DU17" i="5"/>
  <c r="DQ17" i="5"/>
  <c r="DE17" i="5"/>
  <c r="DA17" i="5"/>
  <c r="CO17" i="5"/>
  <c r="AC37" i="7" s="1"/>
  <c r="CK17" i="5"/>
  <c r="AA37" i="7" s="1"/>
  <c r="BY17" i="5"/>
  <c r="AC7" i="7" s="1"/>
  <c r="BU17" i="5"/>
  <c r="AA7" i="7" s="1"/>
  <c r="BI17" i="5"/>
  <c r="AC97" i="9" s="1"/>
  <c r="BE17" i="5"/>
  <c r="AA97" i="9" s="1"/>
  <c r="AS17" i="5"/>
  <c r="AO17" i="5"/>
  <c r="AC17" i="5"/>
  <c r="Y17" i="5"/>
  <c r="M17" i="5"/>
  <c r="I17" i="5"/>
  <c r="AA7" i="9" s="1"/>
  <c r="DU16" i="5"/>
  <c r="DQ16" i="5"/>
  <c r="DE16" i="5"/>
  <c r="DA16" i="5"/>
  <c r="CO16" i="5"/>
  <c r="AC36" i="7" s="1"/>
  <c r="CK16" i="5"/>
  <c r="AA36" i="7" s="1"/>
  <c r="CB16" i="5"/>
  <c r="BY16" i="5"/>
  <c r="AC6" i="7" s="1"/>
  <c r="BU16" i="5"/>
  <c r="AA6" i="7" s="1"/>
  <c r="BI16" i="5"/>
  <c r="AC96" i="9" s="1"/>
  <c r="BE16" i="5"/>
  <c r="AA96" i="9" s="1"/>
  <c r="AS16" i="5"/>
  <c r="AO16" i="5"/>
  <c r="AC16" i="5"/>
  <c r="Y16" i="5"/>
  <c r="M16" i="5"/>
  <c r="I16" i="5"/>
  <c r="DU15" i="5"/>
  <c r="DQ15" i="5"/>
  <c r="DE15" i="5"/>
  <c r="DA15" i="5"/>
  <c r="CO15" i="5"/>
  <c r="AC35" i="7" s="1"/>
  <c r="CK15" i="5"/>
  <c r="AA35" i="7" s="1"/>
  <c r="BY15" i="5"/>
  <c r="AC5" i="7" s="1"/>
  <c r="BU15" i="5"/>
  <c r="AA5" i="7" s="1"/>
  <c r="BI15" i="5"/>
  <c r="AC95" i="9" s="1"/>
  <c r="BE15" i="5"/>
  <c r="AA95" i="9" s="1"/>
  <c r="AS15" i="5"/>
  <c r="AO15" i="5"/>
  <c r="AC15" i="5"/>
  <c r="Y15" i="5"/>
  <c r="M15" i="5"/>
  <c r="I15" i="5"/>
  <c r="DU14" i="5"/>
  <c r="DQ14" i="5"/>
  <c r="DE14" i="5"/>
  <c r="DA14" i="5"/>
  <c r="CO14" i="5"/>
  <c r="CK14" i="5"/>
  <c r="BY14" i="5"/>
  <c r="BU14" i="5"/>
  <c r="BI14" i="5"/>
  <c r="BE14" i="5"/>
  <c r="AS14" i="5"/>
  <c r="AO14" i="5"/>
  <c r="AC14" i="5"/>
  <c r="Y14" i="5"/>
  <c r="M14" i="5"/>
  <c r="I14" i="5"/>
  <c r="DU12" i="5"/>
  <c r="DQ12" i="5"/>
  <c r="DE12" i="5"/>
  <c r="DA12" i="5"/>
  <c r="CO12" i="5"/>
  <c r="T52" i="7" s="1"/>
  <c r="CK12" i="5"/>
  <c r="R52" i="7" s="1"/>
  <c r="BY12" i="5"/>
  <c r="T22" i="7" s="1"/>
  <c r="BU12" i="5"/>
  <c r="R22" i="7" s="1"/>
  <c r="BI12" i="5"/>
  <c r="T112" i="9" s="1"/>
  <c r="BE12" i="5"/>
  <c r="R112" i="9" s="1"/>
  <c r="AS12" i="5"/>
  <c r="AO12" i="5"/>
  <c r="AC12" i="5"/>
  <c r="Y12" i="5"/>
  <c r="M12" i="5"/>
  <c r="T22" i="9" s="1"/>
  <c r="I12" i="5"/>
  <c r="R22" i="9" s="1"/>
  <c r="DU11" i="5"/>
  <c r="DQ11" i="5"/>
  <c r="DH11" i="5"/>
  <c r="DE11" i="5"/>
  <c r="DA11" i="5"/>
  <c r="CT11" i="5"/>
  <c r="CR11" i="5"/>
  <c r="CO11" i="5"/>
  <c r="T51" i="7" s="1"/>
  <c r="CK11" i="5"/>
  <c r="R51" i="7" s="1"/>
  <c r="BY11" i="5"/>
  <c r="T21" i="7" s="1"/>
  <c r="BU11" i="5"/>
  <c r="R21" i="7" s="1"/>
  <c r="BI11" i="5"/>
  <c r="T111" i="9" s="1"/>
  <c r="BE11" i="5"/>
  <c r="R111" i="9" s="1"/>
  <c r="AS11" i="5"/>
  <c r="AO11" i="5"/>
  <c r="AH11" i="5"/>
  <c r="AF11" i="5"/>
  <c r="AC11" i="5"/>
  <c r="Y11" i="5"/>
  <c r="M11" i="5"/>
  <c r="T21" i="9" s="1"/>
  <c r="I11" i="5"/>
  <c r="R21" i="9" s="1"/>
  <c r="DU10" i="5"/>
  <c r="DQ10" i="5"/>
  <c r="DE10" i="5"/>
  <c r="DA10" i="5"/>
  <c r="CO10" i="5"/>
  <c r="T50" i="7" s="1"/>
  <c r="CK10" i="5"/>
  <c r="R50" i="7" s="1"/>
  <c r="BY10" i="5"/>
  <c r="T20" i="7" s="1"/>
  <c r="BU10" i="5"/>
  <c r="R20" i="7" s="1"/>
  <c r="BI10" i="5"/>
  <c r="T110" i="9" s="1"/>
  <c r="BE10" i="5"/>
  <c r="R110" i="9" s="1"/>
  <c r="AS10" i="5"/>
  <c r="AO10" i="5"/>
  <c r="AC10" i="5"/>
  <c r="Y10" i="5"/>
  <c r="M10" i="5"/>
  <c r="T20" i="9" s="1"/>
  <c r="I10" i="5"/>
  <c r="R20" i="9" s="1"/>
  <c r="DU9" i="5"/>
  <c r="DQ9" i="5"/>
  <c r="DE9" i="5"/>
  <c r="DA9" i="5"/>
  <c r="CO9" i="5"/>
  <c r="CK9" i="5"/>
  <c r="BY9" i="5"/>
  <c r="BU9" i="5"/>
  <c r="BI9" i="5"/>
  <c r="BE9" i="5"/>
  <c r="AS9" i="5"/>
  <c r="AO9" i="5"/>
  <c r="AC9" i="5"/>
  <c r="Y9" i="5"/>
  <c r="M9" i="5"/>
  <c r="I9" i="5"/>
  <c r="DU7" i="5"/>
  <c r="DQ7" i="5"/>
  <c r="DE7" i="5"/>
  <c r="DA7" i="5"/>
  <c r="CO7" i="5"/>
  <c r="T37" i="7" s="1"/>
  <c r="CK7" i="5"/>
  <c r="R37" i="7" s="1"/>
  <c r="BY7" i="5"/>
  <c r="T7" i="7" s="1"/>
  <c r="BU7" i="5"/>
  <c r="R7" i="7" s="1"/>
  <c r="BI7" i="5"/>
  <c r="T97" i="9" s="1"/>
  <c r="BE7" i="5"/>
  <c r="R97" i="9" s="1"/>
  <c r="AS7" i="5"/>
  <c r="AO7" i="5"/>
  <c r="AC7" i="5"/>
  <c r="Y7" i="5"/>
  <c r="M7" i="5"/>
  <c r="T7" i="9" s="1"/>
  <c r="I7" i="5"/>
  <c r="R7" i="9" s="1"/>
  <c r="DU6" i="5"/>
  <c r="DQ6" i="5"/>
  <c r="DE6" i="5"/>
  <c r="DA6" i="5"/>
  <c r="CO6" i="5"/>
  <c r="T36" i="7" s="1"/>
  <c r="CK6" i="5"/>
  <c r="R36" i="7" s="1"/>
  <c r="CD6" i="5"/>
  <c r="BY6" i="5"/>
  <c r="T6" i="7" s="1"/>
  <c r="BU6" i="5"/>
  <c r="R6" i="7" s="1"/>
  <c r="BI6" i="5"/>
  <c r="T96" i="9" s="1"/>
  <c r="BE6" i="5"/>
  <c r="R96" i="9" s="1"/>
  <c r="AS6" i="5"/>
  <c r="AO6" i="5"/>
  <c r="AC6" i="5"/>
  <c r="Y6" i="5"/>
  <c r="M6" i="5"/>
  <c r="T6" i="9" s="1"/>
  <c r="I6" i="5"/>
  <c r="R6" i="9" s="1"/>
  <c r="DU5" i="5"/>
  <c r="DQ5" i="5"/>
  <c r="DE5" i="5"/>
  <c r="DA5" i="5"/>
  <c r="CO5" i="5"/>
  <c r="T35" i="7" s="1"/>
  <c r="CK5" i="5"/>
  <c r="R35" i="7" s="1"/>
  <c r="BY5" i="5"/>
  <c r="T5" i="7" s="1"/>
  <c r="BU5" i="5"/>
  <c r="R5" i="7" s="1"/>
  <c r="BI5" i="5"/>
  <c r="T95" i="9" s="1"/>
  <c r="BE5" i="5"/>
  <c r="AS5" i="5"/>
  <c r="AO5" i="5"/>
  <c r="AC5" i="5"/>
  <c r="Y5" i="5"/>
  <c r="M5" i="5"/>
  <c r="T5" i="9" s="1"/>
  <c r="I5" i="5"/>
  <c r="R5" i="9" s="1"/>
  <c r="DU4" i="5"/>
  <c r="DQ4" i="5"/>
  <c r="DE4" i="5"/>
  <c r="DA4" i="5"/>
  <c r="CO4" i="5"/>
  <c r="CK4" i="5"/>
  <c r="BY4" i="5"/>
  <c r="BU4" i="5"/>
  <c r="BI4" i="5"/>
  <c r="BE4" i="5"/>
  <c r="AS4" i="5"/>
  <c r="AO4" i="5"/>
  <c r="AC4" i="5"/>
  <c r="Y4" i="5"/>
  <c r="M4" i="5"/>
  <c r="I4" i="5"/>
  <c r="B72" i="9" l="1"/>
  <c r="D72" i="9" s="1"/>
  <c r="Q4" i="9"/>
  <c r="B9" i="9" s="1"/>
  <c r="D9" i="9" s="1"/>
  <c r="P6" i="5"/>
  <c r="B26" i="5"/>
  <c r="P21" i="5"/>
  <c r="P31" i="5"/>
  <c r="Q19" i="9"/>
  <c r="B24" i="9" s="1"/>
  <c r="D24" i="9" s="1"/>
  <c r="B31" i="5"/>
  <c r="P11" i="5"/>
  <c r="P26" i="5"/>
  <c r="P16" i="5"/>
  <c r="B38" i="7"/>
  <c r="D38" i="7" s="1"/>
  <c r="D35" i="7"/>
  <c r="B42" i="7"/>
  <c r="D42" i="7" s="1"/>
  <c r="D39" i="7"/>
  <c r="B53" i="7"/>
  <c r="D53" i="7" s="1"/>
  <c r="D50" i="7"/>
  <c r="B57" i="7"/>
  <c r="D57" i="7" s="1"/>
  <c r="D54" i="7"/>
  <c r="B83" i="7"/>
  <c r="D83" i="7" s="1"/>
  <c r="D80" i="7"/>
  <c r="B87" i="7"/>
  <c r="D87" i="7" s="1"/>
  <c r="D84" i="7"/>
  <c r="B68" i="7"/>
  <c r="D68" i="7" s="1"/>
  <c r="D65" i="7"/>
  <c r="B72" i="7"/>
  <c r="D72" i="7" s="1"/>
  <c r="D69" i="7"/>
  <c r="B102" i="7"/>
  <c r="D102" i="7" s="1"/>
  <c r="D99" i="7"/>
  <c r="B106" i="7"/>
  <c r="D106" i="7" s="1"/>
  <c r="D103" i="7"/>
  <c r="B117" i="7"/>
  <c r="D117" i="7" s="1"/>
  <c r="D114" i="7"/>
  <c r="B121" i="7"/>
  <c r="D121" i="7" s="1"/>
  <c r="D118" i="7"/>
  <c r="B8" i="7"/>
  <c r="D8" i="7" s="1"/>
  <c r="D5" i="7"/>
  <c r="B12" i="7"/>
  <c r="D12" i="7" s="1"/>
  <c r="D9" i="7"/>
  <c r="B16" i="7"/>
  <c r="D16" i="7" s="1"/>
  <c r="D13" i="7"/>
  <c r="B23" i="7"/>
  <c r="D23" i="7" s="1"/>
  <c r="D20" i="7"/>
  <c r="B27" i="7"/>
  <c r="D27" i="7" s="1"/>
  <c r="D24" i="7"/>
  <c r="B31" i="7"/>
  <c r="D31" i="7" s="1"/>
  <c r="D28" i="7"/>
  <c r="B12" i="9"/>
  <c r="D12" i="9" s="1"/>
  <c r="B53" i="9"/>
  <c r="D53" i="9" s="1"/>
  <c r="B98" i="9"/>
  <c r="D98" i="9" s="1"/>
  <c r="B117" i="9"/>
  <c r="D117" i="9" s="1"/>
  <c r="B42" i="9"/>
  <c r="D42" i="9" s="1"/>
  <c r="B113" i="9"/>
  <c r="D113" i="9" s="1"/>
  <c r="B102" i="9"/>
  <c r="D102" i="9" s="1"/>
  <c r="B38" i="9"/>
  <c r="D38" i="9" s="1"/>
  <c r="B76" i="9"/>
  <c r="D76" i="9" s="1"/>
  <c r="U7" i="9"/>
  <c r="U21" i="9"/>
  <c r="B98" i="7"/>
  <c r="D98" i="7" s="1"/>
  <c r="B113" i="7"/>
  <c r="D113" i="7" s="1"/>
  <c r="B83" i="9"/>
  <c r="D83" i="9" s="1"/>
  <c r="B61" i="9"/>
  <c r="D61" i="9" s="1"/>
  <c r="B46" i="7"/>
  <c r="D46" i="7" s="1"/>
  <c r="B61" i="7"/>
  <c r="D61" i="7" s="1"/>
  <c r="B106" i="9"/>
  <c r="D106" i="9" s="1"/>
  <c r="B68" i="9"/>
  <c r="D68" i="9" s="1"/>
  <c r="B46" i="9"/>
  <c r="D46" i="9" s="1"/>
  <c r="B76" i="7"/>
  <c r="D76" i="7" s="1"/>
  <c r="B91" i="7"/>
  <c r="D91" i="7" s="1"/>
  <c r="B23" i="9"/>
  <c r="D23" i="9" s="1"/>
  <c r="CZ6" i="5"/>
  <c r="R95" i="9"/>
  <c r="R67" i="9"/>
  <c r="T67" i="9"/>
  <c r="T80" i="9"/>
  <c r="R82" i="9"/>
  <c r="AA65" i="9"/>
  <c r="AA66" i="9"/>
  <c r="AC82" i="9"/>
  <c r="AC69" i="9"/>
  <c r="AA70" i="9"/>
  <c r="AA71" i="9"/>
  <c r="AA84" i="9"/>
  <c r="AA82" i="9"/>
  <c r="R65" i="9"/>
  <c r="T82" i="9"/>
  <c r="AC65" i="9"/>
  <c r="AC66" i="9"/>
  <c r="AA67" i="9"/>
  <c r="AA80" i="9"/>
  <c r="AA81" i="9"/>
  <c r="AC70" i="9"/>
  <c r="AC71" i="9"/>
  <c r="AC84" i="9"/>
  <c r="AA85" i="9"/>
  <c r="AA86" i="9"/>
  <c r="R80" i="9"/>
  <c r="AA69" i="9"/>
  <c r="R66" i="9"/>
  <c r="R81" i="9"/>
  <c r="T65" i="9"/>
  <c r="T66" i="9"/>
  <c r="T81" i="9"/>
  <c r="AC67" i="9"/>
  <c r="AC80" i="9"/>
  <c r="AC81" i="9"/>
  <c r="AC85" i="9"/>
  <c r="AC86" i="9"/>
  <c r="T96" i="7"/>
  <c r="T97" i="7"/>
  <c r="T110" i="7"/>
  <c r="R111" i="7"/>
  <c r="R112" i="7"/>
  <c r="AA95" i="7"/>
  <c r="AD95" i="7" s="1"/>
  <c r="AC66" i="7"/>
  <c r="AC67" i="7"/>
  <c r="AC111" i="7"/>
  <c r="AC112" i="7"/>
  <c r="AC99" i="7"/>
  <c r="AA100" i="7"/>
  <c r="AA101" i="7"/>
  <c r="T95" i="7"/>
  <c r="T66" i="7"/>
  <c r="T67" i="7"/>
  <c r="T80" i="7"/>
  <c r="T81" i="7"/>
  <c r="R82" i="7"/>
  <c r="AA65" i="7"/>
  <c r="AC96" i="7"/>
  <c r="AC97" i="7"/>
  <c r="J105" i="7" s="1"/>
  <c r="AC110" i="7"/>
  <c r="AC81" i="7"/>
  <c r="AC82" i="7"/>
  <c r="AC69" i="7"/>
  <c r="R73" i="7" s="1"/>
  <c r="AA70" i="7"/>
  <c r="AA71" i="7"/>
  <c r="AA84" i="7"/>
  <c r="AC115" i="7"/>
  <c r="R119" i="7" s="1"/>
  <c r="AC116" i="7"/>
  <c r="BE50" i="7"/>
  <c r="BE110" i="7"/>
  <c r="BG50" i="7"/>
  <c r="BG110" i="7"/>
  <c r="BI50" i="7"/>
  <c r="BI110" i="7"/>
  <c r="B59" i="4"/>
  <c r="G59" i="4" s="1"/>
  <c r="Z4" i="9"/>
  <c r="B13" i="9" s="1"/>
  <c r="D13" i="9" s="1"/>
  <c r="B62" i="4"/>
  <c r="G62" i="4" s="1"/>
  <c r="Z19" i="9"/>
  <c r="B28" i="9" s="1"/>
  <c r="D28" i="9" s="1"/>
  <c r="R65" i="7"/>
  <c r="P65" i="7" s="1"/>
  <c r="R96" i="7"/>
  <c r="R97" i="7"/>
  <c r="J101" i="7" s="1"/>
  <c r="R110" i="7"/>
  <c r="T82" i="7"/>
  <c r="AC65" i="7"/>
  <c r="AA66" i="7"/>
  <c r="AA67" i="7"/>
  <c r="AA80" i="7"/>
  <c r="AA111" i="7"/>
  <c r="AA112" i="7"/>
  <c r="H120" i="7" s="1"/>
  <c r="AA99" i="7"/>
  <c r="AC70" i="7"/>
  <c r="AC71" i="7"/>
  <c r="AC84" i="7"/>
  <c r="AA85" i="7"/>
  <c r="AA86" i="7"/>
  <c r="BE15" i="7"/>
  <c r="BE75" i="7"/>
  <c r="BG15" i="7"/>
  <c r="BG75" i="7"/>
  <c r="BI15" i="7"/>
  <c r="BI75" i="7"/>
  <c r="T65" i="7"/>
  <c r="AC80" i="7"/>
  <c r="AA114" i="7"/>
  <c r="AC85" i="7"/>
  <c r="AC86" i="7"/>
  <c r="BE20" i="7"/>
  <c r="BE80" i="7"/>
  <c r="BG20" i="7"/>
  <c r="BG80" i="7"/>
  <c r="BI20" i="7"/>
  <c r="BI80" i="7"/>
  <c r="R95" i="7"/>
  <c r="R66" i="7"/>
  <c r="R67" i="7"/>
  <c r="R80" i="7"/>
  <c r="R81" i="7"/>
  <c r="H85" i="7" s="1"/>
  <c r="T111" i="7"/>
  <c r="U111" i="9"/>
  <c r="T112" i="7"/>
  <c r="U112" i="9"/>
  <c r="AC95" i="7"/>
  <c r="AA96" i="7"/>
  <c r="Y96" i="7" s="1"/>
  <c r="AA97" i="7"/>
  <c r="AA110" i="7"/>
  <c r="AA81" i="7"/>
  <c r="AA82" i="7"/>
  <c r="AA69" i="7"/>
  <c r="AC100" i="7"/>
  <c r="T104" i="7" s="1"/>
  <c r="AC101" i="7"/>
  <c r="AC114" i="7"/>
  <c r="Y114" i="7" s="1"/>
  <c r="AA115" i="7"/>
  <c r="AA116" i="7"/>
  <c r="BE45" i="7"/>
  <c r="BE105" i="7"/>
  <c r="BG45" i="7"/>
  <c r="BG105" i="7"/>
  <c r="BI45" i="7"/>
  <c r="BI105" i="7"/>
  <c r="B57" i="4"/>
  <c r="G57" i="4" s="1"/>
  <c r="G4" i="9"/>
  <c r="B5" i="9" s="1"/>
  <c r="D5" i="9" s="1"/>
  <c r="AC50" i="9"/>
  <c r="AC51" i="9"/>
  <c r="AA52" i="9"/>
  <c r="AA39" i="9"/>
  <c r="AA40" i="9"/>
  <c r="T36" i="9"/>
  <c r="AC37" i="9"/>
  <c r="R37" i="9"/>
  <c r="T37" i="9"/>
  <c r="AA36" i="9"/>
  <c r="AC40" i="9"/>
  <c r="AA41" i="9"/>
  <c r="AA54" i="9"/>
  <c r="T35" i="9"/>
  <c r="AC55" i="9"/>
  <c r="AC56" i="9"/>
  <c r="R50" i="9"/>
  <c r="R51" i="9"/>
  <c r="U6" i="9"/>
  <c r="T50" i="9"/>
  <c r="T51" i="9"/>
  <c r="R52" i="9"/>
  <c r="AA35" i="9"/>
  <c r="AC52" i="9"/>
  <c r="AC39" i="9"/>
  <c r="R36" i="9"/>
  <c r="T52" i="9"/>
  <c r="AC35" i="9"/>
  <c r="AC36" i="9"/>
  <c r="AA37" i="9"/>
  <c r="AA50" i="9"/>
  <c r="AA51" i="9"/>
  <c r="AC41" i="9"/>
  <c r="AC54" i="9"/>
  <c r="AA55" i="9"/>
  <c r="AA56" i="9"/>
  <c r="U20" i="9"/>
  <c r="W21" i="9"/>
  <c r="H26" i="9"/>
  <c r="P22" i="9"/>
  <c r="AA5" i="9"/>
  <c r="AA6" i="9"/>
  <c r="H22" i="5"/>
  <c r="AC22" i="9"/>
  <c r="Y22" i="9" s="1"/>
  <c r="AC9" i="9"/>
  <c r="AC10" i="9"/>
  <c r="AA11" i="9"/>
  <c r="T28" i="9"/>
  <c r="X26" i="9"/>
  <c r="Y24" i="9"/>
  <c r="Y25" i="9"/>
  <c r="T29" i="9"/>
  <c r="P5" i="9"/>
  <c r="O7" i="9"/>
  <c r="J9" i="9"/>
  <c r="H9" i="9"/>
  <c r="P6" i="9"/>
  <c r="H10" i="9"/>
  <c r="J10" i="9"/>
  <c r="J26" i="9"/>
  <c r="U22" i="9"/>
  <c r="AC5" i="9"/>
  <c r="AC6" i="9"/>
  <c r="Y20" i="9"/>
  <c r="J28" i="9"/>
  <c r="X22" i="9"/>
  <c r="J29" i="9"/>
  <c r="Y21" i="9"/>
  <c r="AC11" i="9"/>
  <c r="R28" i="9"/>
  <c r="AD24" i="9"/>
  <c r="AF25" i="9"/>
  <c r="AD25" i="9"/>
  <c r="R29" i="9"/>
  <c r="Y26" i="9"/>
  <c r="T30" i="9"/>
  <c r="W6" i="9"/>
  <c r="U5" i="9"/>
  <c r="AC7" i="9"/>
  <c r="J15" i="9" s="1"/>
  <c r="H28" i="9"/>
  <c r="AD20" i="9"/>
  <c r="AD21" i="9"/>
  <c r="H29" i="9"/>
  <c r="R30" i="9"/>
  <c r="P30" i="9" s="1"/>
  <c r="AD26" i="9"/>
  <c r="P7" i="9"/>
  <c r="J11" i="9"/>
  <c r="H11" i="9"/>
  <c r="J24" i="9"/>
  <c r="O22" i="9"/>
  <c r="H24" i="9"/>
  <c r="P20" i="9"/>
  <c r="P21" i="9"/>
  <c r="H25" i="9"/>
  <c r="J25" i="9"/>
  <c r="AA9" i="9"/>
  <c r="AA10" i="9"/>
  <c r="R35" i="9"/>
  <c r="H31" i="5"/>
  <c r="N32" i="5"/>
  <c r="N21" i="5"/>
  <c r="H11" i="5"/>
  <c r="CP6" i="5"/>
  <c r="U36" i="7"/>
  <c r="DV6" i="5"/>
  <c r="BD30" i="5"/>
  <c r="DP6" i="5"/>
  <c r="DP21" i="5"/>
  <c r="CJ30" i="5"/>
  <c r="CJ26" i="5"/>
  <c r="BZ11" i="5"/>
  <c r="BJ6" i="5"/>
  <c r="BJ16" i="5"/>
  <c r="BD21" i="5"/>
  <c r="BD6" i="5"/>
  <c r="X11" i="5"/>
  <c r="AD6" i="5"/>
  <c r="X6" i="5"/>
  <c r="H16" i="5"/>
  <c r="H12" i="5"/>
  <c r="H6" i="5"/>
  <c r="DP11" i="5"/>
  <c r="DV16" i="5"/>
  <c r="DP16" i="5"/>
  <c r="DP26" i="5"/>
  <c r="DV11" i="5"/>
  <c r="CZ11" i="5"/>
  <c r="CZ16" i="5"/>
  <c r="DF6" i="5"/>
  <c r="DF11" i="5"/>
  <c r="DF16" i="5"/>
  <c r="CZ21" i="5"/>
  <c r="CJ11" i="5"/>
  <c r="CJ16" i="5"/>
  <c r="CJ21" i="5"/>
  <c r="CJ25" i="5"/>
  <c r="CJ27" i="5"/>
  <c r="CJ32" i="5"/>
  <c r="CJ6" i="5"/>
  <c r="CP11" i="5"/>
  <c r="CP16" i="5"/>
  <c r="BZ6" i="5"/>
  <c r="BT6" i="5"/>
  <c r="BT11" i="5"/>
  <c r="U22" i="7"/>
  <c r="BZ16" i="5"/>
  <c r="BT21" i="5"/>
  <c r="BT16" i="5"/>
  <c r="BD11" i="5"/>
  <c r="BD16" i="5"/>
  <c r="BJ11" i="5"/>
  <c r="AT6" i="5"/>
  <c r="AT11" i="5"/>
  <c r="AT16" i="5"/>
  <c r="AN6" i="5"/>
  <c r="AN11" i="5"/>
  <c r="AN16" i="5"/>
  <c r="AN21" i="5"/>
  <c r="X16" i="5"/>
  <c r="AD11" i="5"/>
  <c r="AD16" i="5"/>
  <c r="X21" i="5"/>
  <c r="H17" i="5"/>
  <c r="N20" i="5"/>
  <c r="N6" i="5"/>
  <c r="N16" i="5"/>
  <c r="H5" i="5"/>
  <c r="N11" i="5"/>
  <c r="H20" i="5"/>
  <c r="H7" i="5"/>
  <c r="H10" i="5"/>
  <c r="N22" i="5"/>
  <c r="H21" i="5"/>
  <c r="U21" i="7"/>
  <c r="U51" i="7"/>
  <c r="U52" i="7"/>
  <c r="U6" i="7"/>
  <c r="DP27" i="5"/>
  <c r="DP37" i="5"/>
  <c r="DP32" i="5"/>
  <c r="DP25" i="5"/>
  <c r="DP30" i="5"/>
  <c r="DP35" i="5"/>
  <c r="CZ27" i="5"/>
  <c r="CZ30" i="5"/>
  <c r="CZ32" i="5"/>
  <c r="CZ25" i="5"/>
  <c r="CZ26" i="5"/>
  <c r="CZ37" i="5"/>
  <c r="CZ35" i="5"/>
  <c r="CJ35" i="5"/>
  <c r="CJ37" i="5"/>
  <c r="BT25" i="5"/>
  <c r="BT37" i="5"/>
  <c r="BT26" i="5"/>
  <c r="BT27" i="5"/>
  <c r="BT30" i="5"/>
  <c r="BT32" i="5"/>
  <c r="BT35" i="5"/>
  <c r="BD25" i="5"/>
  <c r="BD32" i="5"/>
  <c r="BD27" i="5"/>
  <c r="BD35" i="5"/>
  <c r="BC36" i="5" s="1"/>
  <c r="BG102" i="9" s="1"/>
  <c r="AN32" i="5"/>
  <c r="AN25" i="5"/>
  <c r="AN30" i="5"/>
  <c r="AN35" i="5"/>
  <c r="AM36" i="5" s="1"/>
  <c r="BG72" i="9" s="1"/>
  <c r="X30" i="5"/>
  <c r="X32" i="5"/>
  <c r="X25" i="5"/>
  <c r="X35" i="5"/>
  <c r="W36" i="5" s="1"/>
  <c r="BG42" i="9" s="1"/>
  <c r="N30" i="5"/>
  <c r="H32" i="5"/>
  <c r="H35" i="5"/>
  <c r="H30" i="5"/>
  <c r="J6" i="4"/>
  <c r="B58" i="4"/>
  <c r="G58" i="4" s="1"/>
  <c r="J37" i="4"/>
  <c r="J2" i="4"/>
  <c r="J16" i="4"/>
  <c r="J25" i="4"/>
  <c r="J38" i="4"/>
  <c r="J5" i="4"/>
  <c r="J14" i="4"/>
  <c r="J26" i="4"/>
  <c r="J39" i="4"/>
  <c r="J17" i="4"/>
  <c r="J30" i="4"/>
  <c r="J43" i="4"/>
  <c r="B61" i="4"/>
  <c r="G61" i="4" s="1"/>
  <c r="J3" i="4"/>
  <c r="J32" i="4"/>
  <c r="J41" i="4"/>
  <c r="J4" i="4"/>
  <c r="J20" i="4"/>
  <c r="J29" i="4"/>
  <c r="J42" i="4"/>
  <c r="J9" i="4"/>
  <c r="J33" i="4"/>
  <c r="J46" i="4"/>
  <c r="J13" i="4"/>
  <c r="J18" i="4"/>
  <c r="J31" i="4"/>
  <c r="J48" i="4"/>
  <c r="J7" i="4"/>
  <c r="J19" i="4"/>
  <c r="J36" i="4"/>
  <c r="J45" i="4"/>
  <c r="J8" i="4"/>
  <c r="J24" i="4"/>
  <c r="J49" i="4"/>
  <c r="J12" i="4"/>
  <c r="J28" i="4"/>
  <c r="J21" i="4"/>
  <c r="J34" i="4"/>
  <c r="J47" i="4"/>
  <c r="J10" i="4"/>
  <c r="J22" i="4"/>
  <c r="J35" i="4"/>
  <c r="J11" i="4"/>
  <c r="J23" i="4"/>
  <c r="J40" i="4"/>
  <c r="J15" i="4"/>
  <c r="J27" i="4"/>
  <c r="J44" i="4"/>
  <c r="DX21" i="5"/>
  <c r="DX31" i="5"/>
  <c r="DJ31" i="5"/>
  <c r="DX11" i="5"/>
  <c r="DJ21" i="5"/>
  <c r="DJ11" i="5"/>
  <c r="DX26" i="5"/>
  <c r="DX16" i="5"/>
  <c r="DX6" i="5"/>
  <c r="DJ26" i="5"/>
  <c r="DJ16" i="5"/>
  <c r="DJ6" i="5"/>
  <c r="DH21" i="5"/>
  <c r="DH31" i="5"/>
  <c r="CT31" i="5"/>
  <c r="DH26" i="5"/>
  <c r="DH16" i="5"/>
  <c r="CT26" i="5"/>
  <c r="DH6" i="5"/>
  <c r="CT6" i="5"/>
  <c r="CT16" i="5"/>
  <c r="CR21" i="5"/>
  <c r="CR31" i="5"/>
  <c r="CD31" i="5"/>
  <c r="CD21" i="5"/>
  <c r="CD11" i="5"/>
  <c r="CR26" i="5"/>
  <c r="CR16" i="5"/>
  <c r="CD26" i="5"/>
  <c r="CR6" i="5"/>
  <c r="CD16" i="5"/>
  <c r="CB31" i="5"/>
  <c r="CB21" i="5"/>
  <c r="BN31" i="5"/>
  <c r="CB11" i="5"/>
  <c r="BN11" i="5"/>
  <c r="BN21" i="5"/>
  <c r="CB26" i="5"/>
  <c r="CB6" i="5"/>
  <c r="BN26" i="5"/>
  <c r="BN16" i="5"/>
  <c r="BN6" i="5"/>
  <c r="BL31" i="5"/>
  <c r="BL11" i="5"/>
  <c r="AX31" i="5"/>
  <c r="AX11" i="5"/>
  <c r="AX21" i="5"/>
  <c r="BL26" i="5"/>
  <c r="BL16" i="5"/>
  <c r="AX26" i="5"/>
  <c r="BL6" i="5"/>
  <c r="AX16" i="5"/>
  <c r="AX6" i="5"/>
  <c r="AV21" i="5"/>
  <c r="AV31" i="5"/>
  <c r="AV11" i="5"/>
  <c r="AH31" i="5"/>
  <c r="AH21" i="5"/>
  <c r="AV16" i="5"/>
  <c r="AV26" i="5"/>
  <c r="AV6" i="5"/>
  <c r="AH16" i="5"/>
  <c r="AH6" i="5"/>
  <c r="AF21" i="5"/>
  <c r="AF31" i="5"/>
  <c r="R11" i="5"/>
  <c r="R21" i="5"/>
  <c r="AF26" i="5"/>
  <c r="AF16" i="5"/>
  <c r="R26" i="5"/>
  <c r="AF6" i="5"/>
  <c r="R6" i="5"/>
  <c r="R16" i="5"/>
  <c r="B16" i="5"/>
  <c r="W6" i="7"/>
  <c r="U5" i="7"/>
  <c r="U7" i="7"/>
  <c r="W21" i="7"/>
  <c r="U20" i="7"/>
  <c r="N5" i="5"/>
  <c r="AD5" i="5"/>
  <c r="AT5" i="5"/>
  <c r="BJ5" i="5"/>
  <c r="BZ5" i="5"/>
  <c r="CP5" i="5"/>
  <c r="DF5" i="5"/>
  <c r="DV5" i="5"/>
  <c r="J10" i="7"/>
  <c r="H10" i="7"/>
  <c r="P6" i="7"/>
  <c r="H40" i="7"/>
  <c r="J40" i="7"/>
  <c r="P36" i="7"/>
  <c r="N7" i="5"/>
  <c r="AD7" i="5"/>
  <c r="AT7" i="5"/>
  <c r="BJ7" i="5"/>
  <c r="BZ7" i="5"/>
  <c r="CP7" i="5"/>
  <c r="DF7" i="5"/>
  <c r="DV7" i="5"/>
  <c r="N10" i="5"/>
  <c r="AD10" i="5"/>
  <c r="AT10" i="5"/>
  <c r="BJ10" i="5"/>
  <c r="BZ10" i="5"/>
  <c r="CP10" i="5"/>
  <c r="DF10" i="5"/>
  <c r="DV10" i="5"/>
  <c r="P21" i="7"/>
  <c r="J25" i="7"/>
  <c r="H25" i="7"/>
  <c r="J55" i="7"/>
  <c r="P51" i="7"/>
  <c r="H55" i="7"/>
  <c r="N12" i="5"/>
  <c r="AD12" i="5"/>
  <c r="AT12" i="5"/>
  <c r="BJ12" i="5"/>
  <c r="BZ12" i="5"/>
  <c r="CP12" i="5"/>
  <c r="DF12" i="5"/>
  <c r="DV12" i="5"/>
  <c r="N15" i="5"/>
  <c r="AD15" i="5"/>
  <c r="AT15" i="5"/>
  <c r="BJ15" i="5"/>
  <c r="BZ15" i="5"/>
  <c r="CP15" i="5"/>
  <c r="DF15" i="5"/>
  <c r="DV15" i="5"/>
  <c r="Y6" i="7"/>
  <c r="J14" i="7"/>
  <c r="J44" i="7"/>
  <c r="Y36" i="7"/>
  <c r="N17" i="5"/>
  <c r="AD17" i="5"/>
  <c r="AT17" i="5"/>
  <c r="BJ17" i="5"/>
  <c r="BZ17" i="5"/>
  <c r="CP17" i="5"/>
  <c r="DF17" i="5"/>
  <c r="DV17" i="5"/>
  <c r="AD20" i="5"/>
  <c r="AT20" i="5"/>
  <c r="BJ20" i="5"/>
  <c r="BZ20" i="5"/>
  <c r="CP20" i="5"/>
  <c r="DF20" i="5"/>
  <c r="DV20" i="5"/>
  <c r="J29" i="7"/>
  <c r="Y21" i="7"/>
  <c r="Y51" i="7"/>
  <c r="J59" i="7"/>
  <c r="AD22" i="5"/>
  <c r="AT22" i="5"/>
  <c r="BJ22" i="5"/>
  <c r="BZ22" i="5"/>
  <c r="CP22" i="5"/>
  <c r="DF22" i="5"/>
  <c r="DV22" i="5"/>
  <c r="N25" i="5"/>
  <c r="AD25" i="5"/>
  <c r="AT25" i="5"/>
  <c r="BJ25" i="5"/>
  <c r="BZ25" i="5"/>
  <c r="CP25" i="5"/>
  <c r="DF25" i="5"/>
  <c r="DV25" i="5"/>
  <c r="Y10" i="7"/>
  <c r="T14" i="7"/>
  <c r="T44" i="7"/>
  <c r="Y40" i="7"/>
  <c r="T74" i="7"/>
  <c r="N27" i="5"/>
  <c r="AD27" i="5"/>
  <c r="AT27" i="5"/>
  <c r="BJ27" i="5"/>
  <c r="BZ27" i="5"/>
  <c r="CP27" i="5"/>
  <c r="DF27" i="5"/>
  <c r="DV27" i="5"/>
  <c r="AD30" i="5"/>
  <c r="AT30" i="5"/>
  <c r="BJ30" i="5"/>
  <c r="BZ30" i="5"/>
  <c r="CP30" i="5"/>
  <c r="DF30" i="5"/>
  <c r="DV30" i="5"/>
  <c r="T29" i="7"/>
  <c r="Y25" i="7"/>
  <c r="Y55" i="7"/>
  <c r="T59" i="7"/>
  <c r="Y115" i="7"/>
  <c r="AD32" i="5"/>
  <c r="AT32" i="5"/>
  <c r="BJ32" i="5"/>
  <c r="BZ32" i="5"/>
  <c r="CP32" i="5"/>
  <c r="DF32" i="5"/>
  <c r="DV32" i="5"/>
  <c r="N35" i="5"/>
  <c r="AD35" i="5"/>
  <c r="AE36" i="5" s="1"/>
  <c r="BG53" i="9" s="1"/>
  <c r="AT35" i="5"/>
  <c r="AU36" i="5" s="1"/>
  <c r="BG83" i="9" s="1"/>
  <c r="BJ35" i="5"/>
  <c r="BK36" i="5" s="1"/>
  <c r="BG113" i="9" s="1"/>
  <c r="BZ35" i="5"/>
  <c r="CP35" i="5"/>
  <c r="DF35" i="5"/>
  <c r="DV35" i="5"/>
  <c r="BZ37" i="5"/>
  <c r="CP37" i="5"/>
  <c r="DF37" i="5"/>
  <c r="DV37" i="5"/>
  <c r="H69" i="7"/>
  <c r="X5" i="5"/>
  <c r="AN5" i="5"/>
  <c r="BD5" i="5"/>
  <c r="BT5" i="5"/>
  <c r="CJ5" i="5"/>
  <c r="CZ5" i="5"/>
  <c r="DP5" i="5"/>
  <c r="X7" i="5"/>
  <c r="AN7" i="5"/>
  <c r="BD7" i="5"/>
  <c r="BT7" i="5"/>
  <c r="CJ7" i="5"/>
  <c r="CZ7" i="5"/>
  <c r="DP7" i="5"/>
  <c r="X10" i="5"/>
  <c r="AN10" i="5"/>
  <c r="BD10" i="5"/>
  <c r="BT10" i="5"/>
  <c r="CJ10" i="5"/>
  <c r="CZ10" i="5"/>
  <c r="DP10" i="5"/>
  <c r="X12" i="5"/>
  <c r="AN12" i="5"/>
  <c r="BD12" i="5"/>
  <c r="BT12" i="5"/>
  <c r="CJ12" i="5"/>
  <c r="CZ12" i="5"/>
  <c r="DP12" i="5"/>
  <c r="H15" i="5"/>
  <c r="X15" i="5"/>
  <c r="AN15" i="5"/>
  <c r="BD15" i="5"/>
  <c r="BT15" i="5"/>
  <c r="CJ15" i="5"/>
  <c r="CZ15" i="5"/>
  <c r="DP15" i="5"/>
  <c r="AD6" i="7"/>
  <c r="H14" i="7"/>
  <c r="AD36" i="7"/>
  <c r="H44" i="7"/>
  <c r="X17" i="5"/>
  <c r="AN17" i="5"/>
  <c r="BD17" i="5"/>
  <c r="BT17" i="5"/>
  <c r="CJ17" i="5"/>
  <c r="CZ17" i="5"/>
  <c r="DP17" i="5"/>
  <c r="X20" i="5"/>
  <c r="AN20" i="5"/>
  <c r="BD20" i="5"/>
  <c r="BT20" i="5"/>
  <c r="CJ20" i="5"/>
  <c r="CZ20" i="5"/>
  <c r="DP20" i="5"/>
  <c r="H29" i="7"/>
  <c r="AD21" i="7"/>
  <c r="H59" i="7"/>
  <c r="AD51" i="7"/>
  <c r="X22" i="5"/>
  <c r="AN22" i="5"/>
  <c r="BD22" i="5"/>
  <c r="BT22" i="5"/>
  <c r="CJ22" i="5"/>
  <c r="CZ22" i="5"/>
  <c r="DP22" i="5"/>
  <c r="H25" i="5"/>
  <c r="R14" i="7"/>
  <c r="AD10" i="7"/>
  <c r="AD40" i="7"/>
  <c r="R44" i="7"/>
  <c r="H27" i="5"/>
  <c r="X27" i="5"/>
  <c r="AN27" i="5"/>
  <c r="R29" i="7"/>
  <c r="AD25" i="7"/>
  <c r="R59" i="7"/>
  <c r="AD55" i="7"/>
  <c r="J9" i="7"/>
  <c r="H9" i="7"/>
  <c r="O7" i="7"/>
  <c r="P5" i="7"/>
  <c r="H11" i="7"/>
  <c r="P7" i="7"/>
  <c r="J11" i="7"/>
  <c r="H41" i="7"/>
  <c r="J41" i="7"/>
  <c r="P37" i="7"/>
  <c r="H101" i="7"/>
  <c r="O22" i="7"/>
  <c r="P20" i="7"/>
  <c r="J24" i="7"/>
  <c r="H24" i="7"/>
  <c r="H54" i="7"/>
  <c r="P50" i="7"/>
  <c r="O52" i="7"/>
  <c r="J54" i="7"/>
  <c r="J26" i="7"/>
  <c r="P22" i="7"/>
  <c r="H26" i="7"/>
  <c r="J56" i="7"/>
  <c r="P52" i="7"/>
  <c r="H56" i="7"/>
  <c r="J86" i="7"/>
  <c r="Y5" i="7"/>
  <c r="J13" i="7"/>
  <c r="X7" i="7"/>
  <c r="J43" i="7"/>
  <c r="X37" i="7"/>
  <c r="Y35" i="7"/>
  <c r="J103" i="7"/>
  <c r="J15" i="7"/>
  <c r="Y7" i="7"/>
  <c r="J45" i="7"/>
  <c r="Y37" i="7"/>
  <c r="Y97" i="7"/>
  <c r="J28" i="7"/>
  <c r="X22" i="7"/>
  <c r="Y20" i="7"/>
  <c r="Y50" i="7"/>
  <c r="J58" i="7"/>
  <c r="X52" i="7"/>
  <c r="AD21" i="5"/>
  <c r="AT21" i="5"/>
  <c r="BJ21" i="5"/>
  <c r="BZ21" i="5"/>
  <c r="CP21" i="5"/>
  <c r="DF21" i="5"/>
  <c r="DV21" i="5"/>
  <c r="J30" i="7"/>
  <c r="Y22" i="7"/>
  <c r="Y52" i="7"/>
  <c r="J60" i="7"/>
  <c r="X11" i="7"/>
  <c r="Y9" i="7"/>
  <c r="T13" i="7"/>
  <c r="T43" i="7"/>
  <c r="X41" i="7"/>
  <c r="Y39" i="7"/>
  <c r="N26" i="5"/>
  <c r="AD26" i="5"/>
  <c r="AT26" i="5"/>
  <c r="BJ26" i="5"/>
  <c r="BZ26" i="5"/>
  <c r="CP26" i="5"/>
  <c r="DF26" i="5"/>
  <c r="DV26" i="5"/>
  <c r="Y11" i="7"/>
  <c r="T15" i="7"/>
  <c r="Y41" i="7"/>
  <c r="T45" i="7"/>
  <c r="T105" i="7"/>
  <c r="T28" i="7"/>
  <c r="Y24" i="7"/>
  <c r="X26" i="7"/>
  <c r="X56" i="7"/>
  <c r="Y54" i="7"/>
  <c r="T58" i="7"/>
  <c r="N31" i="5"/>
  <c r="AD31" i="5"/>
  <c r="AT31" i="5"/>
  <c r="BJ31" i="5"/>
  <c r="BZ31" i="5"/>
  <c r="CP31" i="5"/>
  <c r="DF31" i="5"/>
  <c r="DV31" i="5"/>
  <c r="T30" i="7"/>
  <c r="Y26" i="7"/>
  <c r="T60" i="7"/>
  <c r="Y56" i="7"/>
  <c r="N36" i="5"/>
  <c r="BZ36" i="5"/>
  <c r="CP36" i="5"/>
  <c r="DF36" i="5"/>
  <c r="DV36" i="5"/>
  <c r="H39" i="7"/>
  <c r="J39" i="7"/>
  <c r="O37" i="7"/>
  <c r="P35" i="7"/>
  <c r="U35" i="7"/>
  <c r="W36" i="7"/>
  <c r="U37" i="7"/>
  <c r="W51" i="7"/>
  <c r="U50" i="7"/>
  <c r="AF6" i="7"/>
  <c r="AD5" i="7"/>
  <c r="H13" i="7"/>
  <c r="H43" i="7"/>
  <c r="AF36" i="7"/>
  <c r="AD35" i="7"/>
  <c r="H15" i="7"/>
  <c r="AD7" i="7"/>
  <c r="H45" i="7"/>
  <c r="AD37" i="7"/>
  <c r="AD97" i="7"/>
  <c r="H28" i="7"/>
  <c r="AD20" i="7"/>
  <c r="AF21" i="7"/>
  <c r="AF51" i="7"/>
  <c r="AD50" i="7"/>
  <c r="H58" i="7"/>
  <c r="H88" i="7"/>
  <c r="H30" i="7"/>
  <c r="AD22" i="7"/>
  <c r="H60" i="7"/>
  <c r="AD52" i="7"/>
  <c r="AF10" i="7"/>
  <c r="AD9" i="7"/>
  <c r="R13" i="7"/>
  <c r="AD39" i="7"/>
  <c r="R43" i="7"/>
  <c r="AF40" i="7"/>
  <c r="H26" i="5"/>
  <c r="X26" i="5"/>
  <c r="AN26" i="5"/>
  <c r="BD26" i="5"/>
  <c r="R15" i="7"/>
  <c r="AD11" i="7"/>
  <c r="R45" i="7"/>
  <c r="AD41" i="7"/>
  <c r="R28" i="7"/>
  <c r="AF25" i="7"/>
  <c r="AD24" i="7"/>
  <c r="R58" i="7"/>
  <c r="AF55" i="7"/>
  <c r="AD54" i="7"/>
  <c r="X31" i="5"/>
  <c r="AN31" i="5"/>
  <c r="BD31" i="5"/>
  <c r="BT31" i="5"/>
  <c r="CJ31" i="5"/>
  <c r="CZ31" i="5"/>
  <c r="DP31" i="5"/>
  <c r="R30" i="7"/>
  <c r="AD26" i="7"/>
  <c r="AD56" i="7"/>
  <c r="R60" i="7"/>
  <c r="H36" i="5"/>
  <c r="BT36" i="5"/>
  <c r="CJ36" i="5"/>
  <c r="CZ36" i="5"/>
  <c r="DP36" i="5"/>
  <c r="DO36" i="5" s="1"/>
  <c r="AD100" i="7" l="1"/>
  <c r="U111" i="7"/>
  <c r="H75" i="7"/>
  <c r="R75" i="7"/>
  <c r="CY26" i="5"/>
  <c r="Y81" i="7"/>
  <c r="P14" i="7"/>
  <c r="Y110" i="7"/>
  <c r="U82" i="9"/>
  <c r="F59" i="7"/>
  <c r="H89" i="7"/>
  <c r="U97" i="7"/>
  <c r="J115" i="7"/>
  <c r="AD112" i="7"/>
  <c r="P97" i="7"/>
  <c r="Y69" i="7"/>
  <c r="Y65" i="7"/>
  <c r="Y71" i="7"/>
  <c r="AD69" i="7"/>
  <c r="W81" i="7"/>
  <c r="B27" i="9"/>
  <c r="D27" i="9" s="1"/>
  <c r="J71" i="7"/>
  <c r="H114" i="7"/>
  <c r="H118" i="7"/>
  <c r="AD66" i="7"/>
  <c r="T8" i="9"/>
  <c r="R118" i="7"/>
  <c r="R105" i="7"/>
  <c r="U105" i="7" s="1"/>
  <c r="Y116" i="7"/>
  <c r="R103" i="7"/>
  <c r="J90" i="7"/>
  <c r="T90" i="7"/>
  <c r="R74" i="7"/>
  <c r="J84" i="7"/>
  <c r="T89" i="7"/>
  <c r="P66" i="7"/>
  <c r="Y67" i="9"/>
  <c r="B16" i="9"/>
  <c r="D16" i="9" s="1"/>
  <c r="B31" i="9"/>
  <c r="D31" i="9" s="1"/>
  <c r="Y80" i="7"/>
  <c r="BC31" i="5"/>
  <c r="AF70" i="7"/>
  <c r="X116" i="7"/>
  <c r="T103" i="7"/>
  <c r="W104" i="7" s="1"/>
  <c r="W66" i="7"/>
  <c r="Y99" i="7"/>
  <c r="T88" i="7"/>
  <c r="B8" i="9"/>
  <c r="D8" i="9" s="1"/>
  <c r="CI36" i="5"/>
  <c r="BG42" i="7" s="1"/>
  <c r="T118" i="7"/>
  <c r="H116" i="7"/>
  <c r="J119" i="7"/>
  <c r="P95" i="7"/>
  <c r="Y112" i="7"/>
  <c r="AD114" i="7"/>
  <c r="R90" i="7"/>
  <c r="P90" i="7" s="1"/>
  <c r="AD80" i="7"/>
  <c r="H73" i="7"/>
  <c r="X82" i="7"/>
  <c r="H71" i="7"/>
  <c r="F71" i="7" s="1"/>
  <c r="AD85" i="7"/>
  <c r="Y86" i="7"/>
  <c r="P81" i="7"/>
  <c r="R88" i="7"/>
  <c r="P88" i="7" s="1"/>
  <c r="AD65" i="7"/>
  <c r="J88" i="7"/>
  <c r="F88" i="7" s="1"/>
  <c r="CI26" i="5"/>
  <c r="F56" i="7"/>
  <c r="R38" i="7"/>
  <c r="AF85" i="7"/>
  <c r="J120" i="7"/>
  <c r="F120" i="7" s="1"/>
  <c r="Y70" i="7"/>
  <c r="AF111" i="7"/>
  <c r="J70" i="7"/>
  <c r="H74" i="7"/>
  <c r="AD115" i="7"/>
  <c r="T73" i="7"/>
  <c r="U73" i="7" s="1"/>
  <c r="H105" i="7"/>
  <c r="F105" i="7" s="1"/>
  <c r="X97" i="7"/>
  <c r="AD86" i="7"/>
  <c r="F45" i="7"/>
  <c r="T53" i="7"/>
  <c r="Y95" i="7"/>
  <c r="AA98" i="7" s="1"/>
  <c r="J85" i="7"/>
  <c r="L85" i="7" s="1"/>
  <c r="J99" i="7"/>
  <c r="Y84" i="7"/>
  <c r="AD82" i="7"/>
  <c r="AD101" i="7"/>
  <c r="J100" i="7"/>
  <c r="F26" i="7"/>
  <c r="U81" i="7"/>
  <c r="O67" i="7"/>
  <c r="AD81" i="7"/>
  <c r="P67" i="7"/>
  <c r="R104" i="7"/>
  <c r="P104" i="7" s="1"/>
  <c r="P111" i="7"/>
  <c r="Y7" i="9"/>
  <c r="AF21" i="9"/>
  <c r="AX20" i="9" s="1"/>
  <c r="J30" i="9"/>
  <c r="N29" i="9" s="1"/>
  <c r="AM26" i="5"/>
  <c r="AM31" i="5"/>
  <c r="AD116" i="9"/>
  <c r="Y116" i="9"/>
  <c r="T120" i="9"/>
  <c r="R118" i="9"/>
  <c r="AF115" i="9"/>
  <c r="AD114" i="9"/>
  <c r="AD100" i="9"/>
  <c r="R104" i="9"/>
  <c r="J90" i="9"/>
  <c r="Y82" i="9"/>
  <c r="Y110" i="9"/>
  <c r="X112" i="9"/>
  <c r="J118" i="9"/>
  <c r="AD96" i="9"/>
  <c r="Y96" i="9"/>
  <c r="J104" i="9"/>
  <c r="J85" i="9"/>
  <c r="H85" i="9"/>
  <c r="P81" i="9"/>
  <c r="P67" i="9"/>
  <c r="H71" i="9"/>
  <c r="J71" i="9"/>
  <c r="P95" i="9"/>
  <c r="J99" i="9"/>
  <c r="H99" i="9"/>
  <c r="O97" i="9"/>
  <c r="R89" i="9"/>
  <c r="AD85" i="9"/>
  <c r="H88" i="9"/>
  <c r="AD80" i="9"/>
  <c r="Y85" i="7"/>
  <c r="R89" i="7"/>
  <c r="Y111" i="7"/>
  <c r="AA113" i="7" s="1"/>
  <c r="X112" i="7"/>
  <c r="J75" i="7"/>
  <c r="F75" i="7" s="1"/>
  <c r="X67" i="7"/>
  <c r="J114" i="7"/>
  <c r="P110" i="7"/>
  <c r="P96" i="7"/>
  <c r="H100" i="7"/>
  <c r="L100" i="7" s="1"/>
  <c r="T120" i="7"/>
  <c r="AD116" i="7"/>
  <c r="J104" i="7"/>
  <c r="N104" i="7" s="1"/>
  <c r="H104" i="7"/>
  <c r="O82" i="7"/>
  <c r="P82" i="7"/>
  <c r="H86" i="7"/>
  <c r="F86" i="7" s="1"/>
  <c r="U80" i="7"/>
  <c r="H84" i="7"/>
  <c r="F84" i="7" s="1"/>
  <c r="AD99" i="7"/>
  <c r="H119" i="7"/>
  <c r="F119" i="7" s="1"/>
  <c r="U112" i="7"/>
  <c r="P112" i="7"/>
  <c r="U110" i="7"/>
  <c r="G36" i="5"/>
  <c r="BG12" i="9" s="1"/>
  <c r="R120" i="7"/>
  <c r="AD67" i="7"/>
  <c r="AF96" i="7"/>
  <c r="X86" i="7"/>
  <c r="Y101" i="7"/>
  <c r="X71" i="7"/>
  <c r="Y82" i="7"/>
  <c r="P80" i="7"/>
  <c r="W96" i="7"/>
  <c r="O97" i="7"/>
  <c r="U66" i="7"/>
  <c r="U96" i="7"/>
  <c r="AD70" i="7"/>
  <c r="J74" i="7"/>
  <c r="U82" i="7"/>
  <c r="T83" i="7" s="1"/>
  <c r="T75" i="7"/>
  <c r="U75" i="7" s="1"/>
  <c r="J73" i="7"/>
  <c r="P30" i="7"/>
  <c r="CI31" i="5"/>
  <c r="W31" i="5"/>
  <c r="AD84" i="7"/>
  <c r="AD71" i="7"/>
  <c r="AF100" i="7"/>
  <c r="H90" i="7"/>
  <c r="AD110" i="7"/>
  <c r="AF66" i="7"/>
  <c r="AX65" i="7" s="1"/>
  <c r="W111" i="7"/>
  <c r="X101" i="7"/>
  <c r="J118" i="7"/>
  <c r="Y67" i="7"/>
  <c r="J116" i="7"/>
  <c r="O112" i="7"/>
  <c r="AD111" i="7"/>
  <c r="AD96" i="7"/>
  <c r="AC98" i="7" s="1"/>
  <c r="F14" i="7"/>
  <c r="DO6" i="5"/>
  <c r="Y66" i="7"/>
  <c r="H70" i="7"/>
  <c r="F70" i="7" s="1"/>
  <c r="U65" i="7"/>
  <c r="J69" i="7"/>
  <c r="T119" i="7"/>
  <c r="P119" i="7" s="1"/>
  <c r="Y100" i="7"/>
  <c r="J89" i="7"/>
  <c r="F89" i="7" s="1"/>
  <c r="H115" i="7"/>
  <c r="U67" i="7"/>
  <c r="U95" i="7"/>
  <c r="H99" i="7"/>
  <c r="F99" i="7" s="1"/>
  <c r="L25" i="9"/>
  <c r="Y86" i="9"/>
  <c r="T90" i="9"/>
  <c r="AD84" i="9"/>
  <c r="R88" i="9"/>
  <c r="AF85" i="9"/>
  <c r="R74" i="9"/>
  <c r="AD70" i="9"/>
  <c r="Y112" i="9"/>
  <c r="J120" i="9"/>
  <c r="J88" i="9"/>
  <c r="Y80" i="9"/>
  <c r="X82" i="9"/>
  <c r="Y66" i="9"/>
  <c r="J74" i="9"/>
  <c r="J101" i="9"/>
  <c r="H101" i="9"/>
  <c r="P97" i="9"/>
  <c r="J69" i="9"/>
  <c r="P65" i="9"/>
  <c r="H69" i="9"/>
  <c r="O67" i="9"/>
  <c r="R119" i="9"/>
  <c r="AD115" i="9"/>
  <c r="Y71" i="9"/>
  <c r="T75" i="9"/>
  <c r="R73" i="9"/>
  <c r="AD69" i="9"/>
  <c r="AF70" i="9"/>
  <c r="AF81" i="9"/>
  <c r="AD81" i="9"/>
  <c r="H89" i="9"/>
  <c r="H105" i="9"/>
  <c r="AD97" i="9"/>
  <c r="X67" i="9"/>
  <c r="J73" i="9"/>
  <c r="Y65" i="9"/>
  <c r="U81" i="9"/>
  <c r="U67" i="9"/>
  <c r="U95" i="9"/>
  <c r="W96" i="9"/>
  <c r="Y100" i="9"/>
  <c r="T104" i="9"/>
  <c r="AD112" i="9"/>
  <c r="H120" i="9"/>
  <c r="J75" i="9"/>
  <c r="H75" i="9"/>
  <c r="AD67" i="9"/>
  <c r="X97" i="9"/>
  <c r="Y95" i="9"/>
  <c r="J103" i="9"/>
  <c r="J115" i="9"/>
  <c r="H115" i="9"/>
  <c r="P111" i="9"/>
  <c r="U97" i="9"/>
  <c r="W36" i="9"/>
  <c r="Y115" i="9"/>
  <c r="T119" i="9"/>
  <c r="AD101" i="9"/>
  <c r="R105" i="9"/>
  <c r="T73" i="9"/>
  <c r="Y69" i="9"/>
  <c r="X71" i="9"/>
  <c r="Y81" i="9"/>
  <c r="J89" i="9"/>
  <c r="J105" i="9"/>
  <c r="Y97" i="9"/>
  <c r="H103" i="9"/>
  <c r="AF96" i="9"/>
  <c r="AD95" i="9"/>
  <c r="H84" i="9"/>
  <c r="O82" i="9"/>
  <c r="P80" i="9"/>
  <c r="J84" i="9"/>
  <c r="H70" i="9"/>
  <c r="P66" i="9"/>
  <c r="J70" i="9"/>
  <c r="R90" i="9"/>
  <c r="AD86" i="9"/>
  <c r="X116" i="9"/>
  <c r="T118" i="9"/>
  <c r="Y114" i="9"/>
  <c r="U65" i="9"/>
  <c r="W66" i="9"/>
  <c r="BG102" i="7"/>
  <c r="DO31" i="5"/>
  <c r="AF115" i="7"/>
  <c r="AF81" i="7"/>
  <c r="H103" i="7"/>
  <c r="E105" i="7" s="1"/>
  <c r="P59" i="7"/>
  <c r="P44" i="7"/>
  <c r="T89" i="9"/>
  <c r="Y85" i="9"/>
  <c r="AD71" i="9"/>
  <c r="R75" i="9"/>
  <c r="X101" i="9"/>
  <c r="T103" i="9"/>
  <c r="J119" i="9"/>
  <c r="Y111" i="9"/>
  <c r="AF66" i="9"/>
  <c r="AD65" i="9"/>
  <c r="H73" i="9"/>
  <c r="J114" i="9"/>
  <c r="H114" i="9"/>
  <c r="O112" i="9"/>
  <c r="P110" i="9"/>
  <c r="P96" i="9"/>
  <c r="H100" i="9"/>
  <c r="J100" i="9"/>
  <c r="R120" i="9"/>
  <c r="Y84" i="9"/>
  <c r="X86" i="9"/>
  <c r="T88" i="9"/>
  <c r="Y70" i="9"/>
  <c r="T74" i="9"/>
  <c r="H90" i="9"/>
  <c r="AD82" i="9"/>
  <c r="H118" i="9"/>
  <c r="AD110" i="9"/>
  <c r="AF111" i="9"/>
  <c r="H104" i="9"/>
  <c r="J86" i="9"/>
  <c r="P82" i="9"/>
  <c r="H86" i="9"/>
  <c r="U80" i="9"/>
  <c r="T83" i="9" s="1"/>
  <c r="W81" i="9"/>
  <c r="U66" i="9"/>
  <c r="T105" i="9"/>
  <c r="Y101" i="9"/>
  <c r="Y99" i="9"/>
  <c r="AD99" i="9"/>
  <c r="R103" i="9"/>
  <c r="AF100" i="9"/>
  <c r="H119" i="9"/>
  <c r="F119" i="9" s="1"/>
  <c r="AD111" i="9"/>
  <c r="H74" i="9"/>
  <c r="AD66" i="9"/>
  <c r="P112" i="9"/>
  <c r="H116" i="9"/>
  <c r="J116" i="9"/>
  <c r="U110" i="9"/>
  <c r="T113" i="9" s="1"/>
  <c r="W111" i="9"/>
  <c r="U96" i="9"/>
  <c r="U29" i="9"/>
  <c r="T23" i="9"/>
  <c r="P51" i="9"/>
  <c r="H55" i="9"/>
  <c r="J55" i="9"/>
  <c r="AD56" i="9"/>
  <c r="R60" i="9"/>
  <c r="Y41" i="9"/>
  <c r="T45" i="9"/>
  <c r="J44" i="9"/>
  <c r="Y36" i="9"/>
  <c r="H41" i="9"/>
  <c r="P37" i="9"/>
  <c r="J41" i="9"/>
  <c r="U36" i="9"/>
  <c r="T43" i="9"/>
  <c r="Y39" i="9"/>
  <c r="X41" i="9"/>
  <c r="H59" i="9"/>
  <c r="AD51" i="9"/>
  <c r="T60" i="9"/>
  <c r="Y56" i="9"/>
  <c r="AD54" i="9"/>
  <c r="AF55" i="9"/>
  <c r="R58" i="9"/>
  <c r="Y51" i="9"/>
  <c r="J59" i="9"/>
  <c r="J45" i="9"/>
  <c r="Y37" i="9"/>
  <c r="AD35" i="9"/>
  <c r="H43" i="9"/>
  <c r="AF36" i="9"/>
  <c r="H40" i="9"/>
  <c r="P36" i="9"/>
  <c r="J40" i="9"/>
  <c r="AD52" i="9"/>
  <c r="H60" i="9"/>
  <c r="J56" i="9"/>
  <c r="H56" i="9"/>
  <c r="P52" i="9"/>
  <c r="U50" i="9"/>
  <c r="W51" i="9"/>
  <c r="P60" i="7"/>
  <c r="L11" i="9"/>
  <c r="F29" i="9"/>
  <c r="F10" i="9"/>
  <c r="J54" i="9"/>
  <c r="P50" i="9"/>
  <c r="H54" i="9"/>
  <c r="O52" i="9"/>
  <c r="AD55" i="9"/>
  <c r="R59" i="9"/>
  <c r="X56" i="9"/>
  <c r="T58" i="9"/>
  <c r="Y54" i="9"/>
  <c r="R44" i="9"/>
  <c r="AD40" i="9"/>
  <c r="U37" i="9"/>
  <c r="AD37" i="9"/>
  <c r="H45" i="9"/>
  <c r="T44" i="9"/>
  <c r="Y40" i="9"/>
  <c r="Y52" i="9"/>
  <c r="J60" i="9"/>
  <c r="AF51" i="9"/>
  <c r="H58" i="9"/>
  <c r="AD50" i="9"/>
  <c r="F30" i="7"/>
  <c r="AV35" i="7"/>
  <c r="P74" i="7"/>
  <c r="L55" i="7"/>
  <c r="T59" i="9"/>
  <c r="Y55" i="9"/>
  <c r="R45" i="9"/>
  <c r="AD41" i="9"/>
  <c r="Y50" i="9"/>
  <c r="J58" i="9"/>
  <c r="X52" i="9"/>
  <c r="H44" i="9"/>
  <c r="AD36" i="9"/>
  <c r="U52" i="9"/>
  <c r="AD39" i="9"/>
  <c r="AF40" i="9"/>
  <c r="R43" i="9"/>
  <c r="X37" i="9"/>
  <c r="Y35" i="9"/>
  <c r="J43" i="9"/>
  <c r="U51" i="9"/>
  <c r="T14" i="9"/>
  <c r="Y10" i="9"/>
  <c r="L24" i="9"/>
  <c r="N25" i="9"/>
  <c r="AX24" i="9" s="1"/>
  <c r="AC27" i="9"/>
  <c r="AA23" i="9"/>
  <c r="L9" i="9"/>
  <c r="E11" i="9"/>
  <c r="F9" i="9"/>
  <c r="U28" i="9"/>
  <c r="W29" i="9"/>
  <c r="R23" i="9"/>
  <c r="F11" i="9"/>
  <c r="F28" i="9"/>
  <c r="P29" i="9"/>
  <c r="P28" i="9"/>
  <c r="O30" i="9"/>
  <c r="L29" i="9"/>
  <c r="AD5" i="9"/>
  <c r="H13" i="9"/>
  <c r="AF6" i="9"/>
  <c r="AX5" i="9" s="1"/>
  <c r="L10" i="9"/>
  <c r="N10" i="9"/>
  <c r="T15" i="9"/>
  <c r="Y11" i="9"/>
  <c r="AF10" i="9"/>
  <c r="R13" i="9"/>
  <c r="AD9" i="9"/>
  <c r="J14" i="9"/>
  <c r="Y6" i="9"/>
  <c r="X11" i="9"/>
  <c r="T13" i="9"/>
  <c r="Y9" i="9"/>
  <c r="F24" i="9"/>
  <c r="E26" i="9"/>
  <c r="AV24" i="9" s="1"/>
  <c r="AD11" i="9"/>
  <c r="R15" i="9"/>
  <c r="AA27" i="9"/>
  <c r="L26" i="9"/>
  <c r="F26" i="9"/>
  <c r="F25" i="9"/>
  <c r="AV20" i="9"/>
  <c r="AD7" i="9"/>
  <c r="H15" i="9"/>
  <c r="U30" i="9"/>
  <c r="L28" i="9"/>
  <c r="H14" i="9"/>
  <c r="AD6" i="9"/>
  <c r="R8" i="9"/>
  <c r="R14" i="9"/>
  <c r="AD10" i="9"/>
  <c r="H30" i="9"/>
  <c r="AD22" i="9"/>
  <c r="AC23" i="9" s="1"/>
  <c r="J13" i="9"/>
  <c r="Y5" i="9"/>
  <c r="X7" i="9"/>
  <c r="AV5" i="9" s="1"/>
  <c r="J39" i="9"/>
  <c r="H39" i="9"/>
  <c r="U35" i="9"/>
  <c r="O37" i="9"/>
  <c r="P35" i="9"/>
  <c r="G31" i="5"/>
  <c r="O31" i="5"/>
  <c r="G16" i="5"/>
  <c r="G11" i="5"/>
  <c r="CY36" i="5"/>
  <c r="CY31" i="5"/>
  <c r="DO26" i="5"/>
  <c r="BS36" i="5"/>
  <c r="BS31" i="5"/>
  <c r="DO11" i="5"/>
  <c r="CY21" i="5"/>
  <c r="CI6" i="5"/>
  <c r="F15" i="7"/>
  <c r="F29" i="7"/>
  <c r="F25" i="7"/>
  <c r="AM21" i="5"/>
  <c r="AE11" i="5"/>
  <c r="W26" i="5"/>
  <c r="W11" i="5"/>
  <c r="AM16" i="5"/>
  <c r="W6" i="5"/>
  <c r="O21" i="5"/>
  <c r="O6" i="5"/>
  <c r="DW11" i="5"/>
  <c r="DG6" i="5"/>
  <c r="CY16" i="5"/>
  <c r="CI11" i="5"/>
  <c r="L41" i="7"/>
  <c r="CQ11" i="5"/>
  <c r="CA6" i="5"/>
  <c r="BS21" i="5"/>
  <c r="BS16" i="5"/>
  <c r="BC6" i="5"/>
  <c r="BK11" i="5"/>
  <c r="BC11" i="5"/>
  <c r="AU6" i="5"/>
  <c r="G21" i="5"/>
  <c r="G6" i="5"/>
  <c r="L101" i="7"/>
  <c r="R8" i="7"/>
  <c r="AC8" i="7"/>
  <c r="T23" i="7"/>
  <c r="AX35" i="7"/>
  <c r="L60" i="7"/>
  <c r="L56" i="7"/>
  <c r="AV20" i="7"/>
  <c r="F11" i="7"/>
  <c r="F10" i="7"/>
  <c r="AV50" i="7"/>
  <c r="L44" i="7"/>
  <c r="F40" i="7"/>
  <c r="P105" i="7"/>
  <c r="AA117" i="7"/>
  <c r="AC57" i="7"/>
  <c r="P45" i="7"/>
  <c r="AA57" i="7"/>
  <c r="AF54" i="7" s="1"/>
  <c r="AA27" i="7"/>
  <c r="AA12" i="7"/>
  <c r="U15" i="7"/>
  <c r="U29" i="7"/>
  <c r="BS26" i="5"/>
  <c r="BC26" i="5"/>
  <c r="G17" i="4"/>
  <c r="G3" i="4"/>
  <c r="G44" i="4"/>
  <c r="G18" i="4"/>
  <c r="G42" i="4"/>
  <c r="G49" i="4"/>
  <c r="G33" i="4"/>
  <c r="G48" i="4"/>
  <c r="G20" i="4"/>
  <c r="G47" i="4"/>
  <c r="G31" i="4"/>
  <c r="G46" i="4"/>
  <c r="G34" i="4"/>
  <c r="G15" i="4"/>
  <c r="G45" i="4"/>
  <c r="G29" i="4"/>
  <c r="G14" i="4"/>
  <c r="G40" i="4"/>
  <c r="G36" i="4"/>
  <c r="G16" i="4"/>
  <c r="G43" i="4"/>
  <c r="G27" i="4"/>
  <c r="G12" i="4"/>
  <c r="G38" i="4"/>
  <c r="G30" i="4"/>
  <c r="G11" i="4"/>
  <c r="G41" i="4"/>
  <c r="G25" i="4"/>
  <c r="G10" i="4"/>
  <c r="G32" i="4"/>
  <c r="G28" i="4"/>
  <c r="G13" i="4"/>
  <c r="G39" i="4"/>
  <c r="G23" i="4"/>
  <c r="G8" i="4"/>
  <c r="G26" i="4"/>
  <c r="G2" i="4"/>
  <c r="G22" i="4"/>
  <c r="G7" i="4"/>
  <c r="G37" i="4"/>
  <c r="G21" i="4"/>
  <c r="G6" i="4"/>
  <c r="G5" i="4"/>
  <c r="G24" i="4"/>
  <c r="G9" i="4"/>
  <c r="G35" i="4"/>
  <c r="G19" i="4"/>
  <c r="G4" i="4"/>
  <c r="AC12" i="7"/>
  <c r="AC113" i="7"/>
  <c r="E60" i="7"/>
  <c r="F58" i="7"/>
  <c r="L39" i="7"/>
  <c r="N40" i="7"/>
  <c r="AX39" i="7" s="1"/>
  <c r="P58" i="7"/>
  <c r="O60" i="7"/>
  <c r="P15" i="7"/>
  <c r="O45" i="7"/>
  <c r="P43" i="7"/>
  <c r="F60" i="7"/>
  <c r="AC53" i="7"/>
  <c r="AP50" i="7" s="1"/>
  <c r="F28" i="7"/>
  <c r="E30" i="7"/>
  <c r="F43" i="7"/>
  <c r="E45" i="7"/>
  <c r="AX50" i="7"/>
  <c r="E41" i="7"/>
  <c r="AV39" i="7" s="1"/>
  <c r="F39" i="7"/>
  <c r="U90" i="7"/>
  <c r="U103" i="7"/>
  <c r="W44" i="7"/>
  <c r="U43" i="7"/>
  <c r="L30" i="7"/>
  <c r="L105" i="7"/>
  <c r="L45" i="7"/>
  <c r="AA8" i="7"/>
  <c r="L26" i="7"/>
  <c r="R53" i="7"/>
  <c r="R23" i="7"/>
  <c r="AV5" i="7"/>
  <c r="P29" i="7"/>
  <c r="G26" i="5"/>
  <c r="CI21" i="5"/>
  <c r="W21" i="5"/>
  <c r="F44" i="7"/>
  <c r="CI16" i="5"/>
  <c r="W16" i="5"/>
  <c r="BS11" i="5"/>
  <c r="CY6" i="5"/>
  <c r="AM6" i="5"/>
  <c r="DG36" i="5"/>
  <c r="DW31" i="5"/>
  <c r="BK31" i="5"/>
  <c r="U44" i="7"/>
  <c r="CQ26" i="5"/>
  <c r="AE26" i="5"/>
  <c r="L29" i="7"/>
  <c r="DG21" i="5"/>
  <c r="AU21" i="5"/>
  <c r="L14" i="7"/>
  <c r="CQ16" i="5"/>
  <c r="AE16" i="5"/>
  <c r="F55" i="7"/>
  <c r="L25" i="7"/>
  <c r="DG11" i="5"/>
  <c r="AU11" i="5"/>
  <c r="DW6" i="5"/>
  <c r="BK6" i="5"/>
  <c r="AX5" i="7"/>
  <c r="AC42" i="7"/>
  <c r="F13" i="7"/>
  <c r="E15" i="7"/>
  <c r="U30" i="7"/>
  <c r="W89" i="7"/>
  <c r="U45" i="7"/>
  <c r="W14" i="7"/>
  <c r="U13" i="7"/>
  <c r="L58" i="7"/>
  <c r="N59" i="7"/>
  <c r="L28" i="7"/>
  <c r="N29" i="7"/>
  <c r="N44" i="7"/>
  <c r="L43" i="7"/>
  <c r="F54" i="7"/>
  <c r="E56" i="7"/>
  <c r="AV54" i="7" s="1"/>
  <c r="F9" i="7"/>
  <c r="E11" i="7"/>
  <c r="AV9" i="7" s="1"/>
  <c r="F69" i="7"/>
  <c r="CQ36" i="5"/>
  <c r="DG31" i="5"/>
  <c r="AU31" i="5"/>
  <c r="U14" i="7"/>
  <c r="CA26" i="5"/>
  <c r="O26" i="5"/>
  <c r="L59" i="7"/>
  <c r="CQ21" i="5"/>
  <c r="AE21" i="5"/>
  <c r="CA16" i="5"/>
  <c r="O16" i="5"/>
  <c r="F85" i="7"/>
  <c r="P13" i="7"/>
  <c r="O15" i="7"/>
  <c r="E120" i="7"/>
  <c r="AC38" i="7"/>
  <c r="T38" i="7"/>
  <c r="U58" i="7"/>
  <c r="W59" i="7"/>
  <c r="AA42" i="7"/>
  <c r="AA53" i="7"/>
  <c r="L15" i="7"/>
  <c r="N55" i="7"/>
  <c r="AX54" i="7" s="1"/>
  <c r="L54" i="7"/>
  <c r="E26" i="7"/>
  <c r="AV24" i="7" s="1"/>
  <c r="F24" i="7"/>
  <c r="F101" i="7"/>
  <c r="F41" i="7"/>
  <c r="L9" i="7"/>
  <c r="N10" i="7"/>
  <c r="AX9" i="7" s="1"/>
  <c r="DO21" i="5"/>
  <c r="BC21" i="5"/>
  <c r="DO16" i="5"/>
  <c r="BC16" i="5"/>
  <c r="CY11" i="5"/>
  <c r="AM11" i="5"/>
  <c r="BS6" i="5"/>
  <c r="L69" i="7"/>
  <c r="CA36" i="5"/>
  <c r="O36" i="5"/>
  <c r="BG23" i="9" s="1"/>
  <c r="U59" i="7"/>
  <c r="CQ31" i="5"/>
  <c r="AE31" i="5"/>
  <c r="U74" i="7"/>
  <c r="DW26" i="5"/>
  <c r="BK26" i="5"/>
  <c r="CA21" i="5"/>
  <c r="DW16" i="5"/>
  <c r="BK16" i="5"/>
  <c r="CA11" i="5"/>
  <c r="O11" i="5"/>
  <c r="L40" i="7"/>
  <c r="L10" i="7"/>
  <c r="CQ6" i="5"/>
  <c r="AE6" i="5"/>
  <c r="AC27" i="7"/>
  <c r="P28" i="7"/>
  <c r="O30" i="7"/>
  <c r="AC23" i="7"/>
  <c r="U60" i="7"/>
  <c r="W29" i="7"/>
  <c r="U28" i="7"/>
  <c r="AA23" i="7"/>
  <c r="AA38" i="7"/>
  <c r="L13" i="7"/>
  <c r="N14" i="7"/>
  <c r="N25" i="7"/>
  <c r="AX24" i="7" s="1"/>
  <c r="L24" i="7"/>
  <c r="L11" i="7"/>
  <c r="DW36" i="5"/>
  <c r="CA31" i="5"/>
  <c r="DG26" i="5"/>
  <c r="AU26" i="5"/>
  <c r="L89" i="7"/>
  <c r="DW21" i="5"/>
  <c r="BK21" i="5"/>
  <c r="DG16" i="5"/>
  <c r="AU16" i="5"/>
  <c r="AX20" i="7"/>
  <c r="T8" i="7"/>
  <c r="AA83" i="7" l="1"/>
  <c r="L118" i="7"/>
  <c r="AX80" i="7"/>
  <c r="O75" i="7"/>
  <c r="L119" i="7"/>
  <c r="P103" i="7"/>
  <c r="L71" i="7"/>
  <c r="L86" i="7"/>
  <c r="L75" i="7"/>
  <c r="U88" i="7"/>
  <c r="P118" i="7"/>
  <c r="F118" i="7"/>
  <c r="H121" i="7" s="1"/>
  <c r="AC68" i="7"/>
  <c r="AO5" i="7"/>
  <c r="N100" i="7"/>
  <c r="AX99" i="7" s="1"/>
  <c r="U118" i="7"/>
  <c r="R98" i="7"/>
  <c r="AO95" i="7" s="1"/>
  <c r="AA72" i="7"/>
  <c r="E101" i="7"/>
  <c r="AA102" i="7"/>
  <c r="E116" i="7"/>
  <c r="AV114" i="7" s="1"/>
  <c r="L99" i="7"/>
  <c r="J102" i="7" s="1"/>
  <c r="AA68" i="7"/>
  <c r="AC72" i="7"/>
  <c r="X72" i="7" s="1"/>
  <c r="L114" i="7"/>
  <c r="N85" i="7"/>
  <c r="F100" i="7"/>
  <c r="AX35" i="9"/>
  <c r="AZ24" i="9"/>
  <c r="T68" i="7"/>
  <c r="O8" i="9"/>
  <c r="F14" i="9"/>
  <c r="F103" i="7"/>
  <c r="T98" i="7"/>
  <c r="O95" i="7" s="1"/>
  <c r="AV80" i="7"/>
  <c r="AZ80" i="7" s="1"/>
  <c r="R68" i="7"/>
  <c r="O65" i="7" s="1"/>
  <c r="L90" i="7"/>
  <c r="P89" i="7"/>
  <c r="R91" i="7" s="1"/>
  <c r="AC87" i="7"/>
  <c r="AX13" i="7"/>
  <c r="G50" i="4"/>
  <c r="L103" i="7"/>
  <c r="N119" i="7"/>
  <c r="L120" i="7"/>
  <c r="E90" i="7"/>
  <c r="H31" i="7"/>
  <c r="F90" i="7"/>
  <c r="H91" i="7" s="1"/>
  <c r="AZ20" i="9"/>
  <c r="L115" i="7"/>
  <c r="F116" i="7"/>
  <c r="AX110" i="7"/>
  <c r="P120" i="7"/>
  <c r="R121" i="7" s="1"/>
  <c r="F104" i="7"/>
  <c r="AV65" i="7"/>
  <c r="AZ65" i="7" s="1"/>
  <c r="AC83" i="7"/>
  <c r="AP80" i="7" s="1"/>
  <c r="N70" i="7"/>
  <c r="AX69" i="7" s="1"/>
  <c r="N89" i="7"/>
  <c r="AA87" i="7"/>
  <c r="Z84" i="7" s="1"/>
  <c r="E75" i="7"/>
  <c r="L74" i="7"/>
  <c r="E86" i="7"/>
  <c r="AV84" i="7" s="1"/>
  <c r="AV35" i="9"/>
  <c r="AZ5" i="9"/>
  <c r="P120" i="9"/>
  <c r="AC102" i="7"/>
  <c r="AC117" i="7"/>
  <c r="AF114" i="7" s="1"/>
  <c r="AV99" i="7"/>
  <c r="R106" i="7"/>
  <c r="F115" i="7"/>
  <c r="U120" i="7"/>
  <c r="AX95" i="7"/>
  <c r="L88" i="7"/>
  <c r="P73" i="7"/>
  <c r="AX84" i="7"/>
  <c r="F73" i="7"/>
  <c r="L73" i="7"/>
  <c r="J76" i="7" s="1"/>
  <c r="Z54" i="7"/>
  <c r="AP5" i="7"/>
  <c r="AR5" i="7" s="1"/>
  <c r="O105" i="7"/>
  <c r="AV103" i="7" s="1"/>
  <c r="E71" i="7"/>
  <c r="AV69" i="7" s="1"/>
  <c r="AZ69" i="7" s="1"/>
  <c r="L70" i="7"/>
  <c r="J72" i="7" s="1"/>
  <c r="F74" i="7"/>
  <c r="F114" i="7"/>
  <c r="W119" i="7"/>
  <c r="O120" i="7"/>
  <c r="AV118" i="7" s="1"/>
  <c r="L84" i="7"/>
  <c r="U104" i="7"/>
  <c r="T106" i="7" s="1"/>
  <c r="O103" i="7" s="1"/>
  <c r="O104" i="7" s="1"/>
  <c r="N115" i="7"/>
  <c r="AX114" i="7" s="1"/>
  <c r="AZ114" i="7" s="1"/>
  <c r="AP20" i="9"/>
  <c r="F100" i="9"/>
  <c r="F115" i="9"/>
  <c r="AX28" i="9"/>
  <c r="N74" i="7"/>
  <c r="AZ50" i="7"/>
  <c r="R31" i="9"/>
  <c r="AZ35" i="7"/>
  <c r="AV95" i="7"/>
  <c r="R83" i="7"/>
  <c r="O83" i="7" s="1"/>
  <c r="R113" i="7"/>
  <c r="AV110" i="7"/>
  <c r="F30" i="9"/>
  <c r="AA12" i="9"/>
  <c r="J27" i="9"/>
  <c r="AP24" i="9" s="1"/>
  <c r="AA38" i="9"/>
  <c r="U59" i="9"/>
  <c r="U44" i="9"/>
  <c r="AA68" i="9"/>
  <c r="P75" i="9"/>
  <c r="AV80" i="9"/>
  <c r="F90" i="9"/>
  <c r="P119" i="9"/>
  <c r="AC117" i="9"/>
  <c r="F120" i="9"/>
  <c r="L116" i="9"/>
  <c r="U105" i="9"/>
  <c r="U104" i="9"/>
  <c r="AA102" i="9"/>
  <c r="F105" i="9"/>
  <c r="L104" i="9"/>
  <c r="F101" i="9"/>
  <c r="AX80" i="9"/>
  <c r="AZ80" i="9" s="1"/>
  <c r="L71" i="9"/>
  <c r="F85" i="9"/>
  <c r="F86" i="9"/>
  <c r="T68" i="9"/>
  <c r="P90" i="9"/>
  <c r="U89" i="9"/>
  <c r="L89" i="9"/>
  <c r="AA83" i="9"/>
  <c r="F74" i="9"/>
  <c r="F70" i="9"/>
  <c r="N70" i="9"/>
  <c r="AX69" i="9" s="1"/>
  <c r="F44" i="9"/>
  <c r="L60" i="9"/>
  <c r="L56" i="9"/>
  <c r="F59" i="9"/>
  <c r="L45" i="9"/>
  <c r="L55" i="9"/>
  <c r="H106" i="7"/>
  <c r="AO103" i="7" s="1"/>
  <c r="AC42" i="9"/>
  <c r="U45" i="9"/>
  <c r="AX110" i="9"/>
  <c r="L86" i="9"/>
  <c r="F118" i="9"/>
  <c r="E120" i="9"/>
  <c r="R113" i="9"/>
  <c r="E75" i="9"/>
  <c r="F73" i="9"/>
  <c r="L119" i="9"/>
  <c r="W119" i="9"/>
  <c r="U118" i="9"/>
  <c r="L70" i="9"/>
  <c r="W74" i="9"/>
  <c r="U73" i="9"/>
  <c r="AX95" i="9"/>
  <c r="L69" i="9"/>
  <c r="E71" i="9"/>
  <c r="AV69" i="9" s="1"/>
  <c r="F69" i="9"/>
  <c r="L120" i="9"/>
  <c r="AC83" i="9"/>
  <c r="AV95" i="9"/>
  <c r="AZ20" i="7"/>
  <c r="L104" i="7"/>
  <c r="U119" i="7"/>
  <c r="L116" i="7"/>
  <c r="AP20" i="7"/>
  <c r="BG23" i="7"/>
  <c r="H12" i="7"/>
  <c r="AO9" i="7" s="1"/>
  <c r="J46" i="7"/>
  <c r="W74" i="7"/>
  <c r="U89" i="7"/>
  <c r="T91" i="7" s="1"/>
  <c r="R61" i="7"/>
  <c r="X12" i="7"/>
  <c r="BG72" i="7"/>
  <c r="P75" i="7"/>
  <c r="F104" i="9"/>
  <c r="U88" i="9"/>
  <c r="W89" i="9"/>
  <c r="L100" i="9"/>
  <c r="AV110" i="9"/>
  <c r="AC68" i="9"/>
  <c r="W104" i="9"/>
  <c r="U103" i="9"/>
  <c r="AX65" i="9"/>
  <c r="E105" i="9"/>
  <c r="F103" i="9"/>
  <c r="P105" i="9"/>
  <c r="L115" i="9"/>
  <c r="T98" i="9"/>
  <c r="N74" i="9"/>
  <c r="L73" i="9"/>
  <c r="F89" i="9"/>
  <c r="AC72" i="9"/>
  <c r="R68" i="9"/>
  <c r="L101" i="9"/>
  <c r="O90" i="9"/>
  <c r="P88" i="9"/>
  <c r="F88" i="9"/>
  <c r="E90" i="9"/>
  <c r="F99" i="9"/>
  <c r="E101" i="9"/>
  <c r="AV99" i="9" s="1"/>
  <c r="F71" i="9"/>
  <c r="L85" i="9"/>
  <c r="N119" i="9"/>
  <c r="L118" i="9"/>
  <c r="L90" i="9"/>
  <c r="BG53" i="7"/>
  <c r="BC56" i="7" s="1"/>
  <c r="BC56" i="9"/>
  <c r="BG12" i="7"/>
  <c r="P103" i="9"/>
  <c r="O105" i="9"/>
  <c r="F114" i="9"/>
  <c r="E116" i="9"/>
  <c r="AV114" i="9" s="1"/>
  <c r="E86" i="9"/>
  <c r="AV84" i="9" s="1"/>
  <c r="F84" i="9"/>
  <c r="N104" i="9"/>
  <c r="L103" i="9"/>
  <c r="L75" i="9"/>
  <c r="F75" i="9"/>
  <c r="P73" i="9"/>
  <c r="O75" i="9"/>
  <c r="AC87" i="9"/>
  <c r="BC38" i="9"/>
  <c r="L99" i="9"/>
  <c r="N100" i="9"/>
  <c r="AX99" i="9" s="1"/>
  <c r="P104" i="9"/>
  <c r="P118" i="9"/>
  <c r="O120" i="9"/>
  <c r="BG113" i="7"/>
  <c r="BC116" i="7" s="1"/>
  <c r="BC116" i="9"/>
  <c r="AX103" i="7"/>
  <c r="T31" i="7"/>
  <c r="H16" i="7"/>
  <c r="BG83" i="7"/>
  <c r="O90" i="7"/>
  <c r="T38" i="9"/>
  <c r="E60" i="9"/>
  <c r="F40" i="9"/>
  <c r="U60" i="9"/>
  <c r="L41" i="9"/>
  <c r="F116" i="9"/>
  <c r="AC102" i="9"/>
  <c r="R83" i="9"/>
  <c r="AC113" i="9"/>
  <c r="AP110" i="9" s="1"/>
  <c r="P74" i="9"/>
  <c r="U74" i="9"/>
  <c r="AA87" i="9"/>
  <c r="L114" i="9"/>
  <c r="N115" i="9"/>
  <c r="AX114" i="9" s="1"/>
  <c r="AA117" i="9"/>
  <c r="L84" i="9"/>
  <c r="N85" i="9"/>
  <c r="AX84" i="9" s="1"/>
  <c r="AC98" i="9"/>
  <c r="L105" i="9"/>
  <c r="AA72" i="9"/>
  <c r="U119" i="9"/>
  <c r="AA98" i="9"/>
  <c r="U75" i="9"/>
  <c r="AV65" i="9"/>
  <c r="L74" i="9"/>
  <c r="N89" i="9"/>
  <c r="L88" i="9"/>
  <c r="U90" i="9"/>
  <c r="T113" i="7"/>
  <c r="AP110" i="7" s="1"/>
  <c r="P89" i="9"/>
  <c r="R98" i="9"/>
  <c r="AA113" i="9"/>
  <c r="U120" i="9"/>
  <c r="F58" i="9"/>
  <c r="L58" i="9"/>
  <c r="N59" i="9"/>
  <c r="AA42" i="9"/>
  <c r="U58" i="9"/>
  <c r="W59" i="9"/>
  <c r="AV50" i="9"/>
  <c r="T53" i="9"/>
  <c r="F60" i="9"/>
  <c r="O60" i="9"/>
  <c r="P58" i="9"/>
  <c r="L44" i="9"/>
  <c r="O45" i="9"/>
  <c r="P43" i="9"/>
  <c r="F54" i="9"/>
  <c r="E56" i="9"/>
  <c r="AV54" i="9" s="1"/>
  <c r="R31" i="7"/>
  <c r="R38" i="9"/>
  <c r="N44" i="9"/>
  <c r="L43" i="9"/>
  <c r="F45" i="9"/>
  <c r="P44" i="9"/>
  <c r="P59" i="9"/>
  <c r="R53" i="9"/>
  <c r="F56" i="9"/>
  <c r="L40" i="9"/>
  <c r="F43" i="9"/>
  <c r="E45" i="9"/>
  <c r="L59" i="9"/>
  <c r="AC57" i="9"/>
  <c r="U43" i="9"/>
  <c r="W44" i="9"/>
  <c r="F41" i="9"/>
  <c r="F55" i="9"/>
  <c r="T31" i="9"/>
  <c r="H27" i="9"/>
  <c r="AC12" i="9"/>
  <c r="U14" i="9"/>
  <c r="P45" i="9"/>
  <c r="AC53" i="9"/>
  <c r="AA53" i="9"/>
  <c r="AA57" i="9"/>
  <c r="N55" i="9"/>
  <c r="AX54" i="9" s="1"/>
  <c r="L54" i="9"/>
  <c r="AX50" i="9"/>
  <c r="AC38" i="9"/>
  <c r="P60" i="9"/>
  <c r="U15" i="9"/>
  <c r="P15" i="9"/>
  <c r="Z20" i="9"/>
  <c r="AF20" i="9"/>
  <c r="X23" i="9"/>
  <c r="X20" i="9"/>
  <c r="X21" i="9" s="1"/>
  <c r="AA8" i="9"/>
  <c r="AO5" i="9" s="1"/>
  <c r="L15" i="9"/>
  <c r="F15" i="9"/>
  <c r="W14" i="9"/>
  <c r="U13" i="9"/>
  <c r="L14" i="9"/>
  <c r="E30" i="9"/>
  <c r="AV28" i="9" s="1"/>
  <c r="Q20" i="9"/>
  <c r="O23" i="9"/>
  <c r="O20" i="9"/>
  <c r="AO20" i="9"/>
  <c r="W20" i="9"/>
  <c r="H12" i="9"/>
  <c r="L30" i="9"/>
  <c r="J31" i="9" s="1"/>
  <c r="N14" i="9"/>
  <c r="L13" i="9"/>
  <c r="P14" i="9"/>
  <c r="AF24" i="9"/>
  <c r="X24" i="9"/>
  <c r="X25" i="9" s="1"/>
  <c r="Z24" i="9"/>
  <c r="X27" i="9"/>
  <c r="F13" i="9"/>
  <c r="E15" i="9"/>
  <c r="H31" i="9"/>
  <c r="AV9" i="9"/>
  <c r="O5" i="9"/>
  <c r="Q5" i="9"/>
  <c r="W5" i="9"/>
  <c r="O15" i="9"/>
  <c r="P13" i="9"/>
  <c r="AX9" i="9"/>
  <c r="AC8" i="9"/>
  <c r="AP5" i="9" s="1"/>
  <c r="J12" i="9"/>
  <c r="F39" i="9"/>
  <c r="E41" i="9"/>
  <c r="AV39" i="9" s="1"/>
  <c r="L39" i="9"/>
  <c r="N40" i="9"/>
  <c r="AX39" i="9" s="1"/>
  <c r="R46" i="7"/>
  <c r="H57" i="7"/>
  <c r="AO54" i="7" s="1"/>
  <c r="J87" i="7"/>
  <c r="AP84" i="7" s="1"/>
  <c r="H27" i="7"/>
  <c r="AO24" i="7" s="1"/>
  <c r="X9" i="7"/>
  <c r="X10" i="7" s="1"/>
  <c r="R16" i="7"/>
  <c r="Z9" i="7"/>
  <c r="AX43" i="7"/>
  <c r="W80" i="7"/>
  <c r="AF9" i="7"/>
  <c r="H102" i="7"/>
  <c r="AO99" i="7" s="1"/>
  <c r="J27" i="7"/>
  <c r="AP24" i="7" s="1"/>
  <c r="X27" i="7"/>
  <c r="J57" i="7"/>
  <c r="AP54" i="7" s="1"/>
  <c r="H87" i="7"/>
  <c r="X57" i="7"/>
  <c r="H61" i="7"/>
  <c r="AZ5" i="7"/>
  <c r="AX88" i="7"/>
  <c r="X54" i="7"/>
  <c r="X55" i="7" s="1"/>
  <c r="AZ54" i="7"/>
  <c r="AX58" i="7"/>
  <c r="AZ39" i="7"/>
  <c r="X24" i="7"/>
  <c r="X25" i="7" s="1"/>
  <c r="Z24" i="7"/>
  <c r="AF24" i="7"/>
  <c r="O5" i="7"/>
  <c r="W5" i="7"/>
  <c r="X38" i="7"/>
  <c r="AF35" i="7"/>
  <c r="Z35" i="7"/>
  <c r="X35" i="7"/>
  <c r="X36" i="7" s="1"/>
  <c r="X53" i="7"/>
  <c r="Z50" i="7"/>
  <c r="X50" i="7"/>
  <c r="X51" i="7" s="1"/>
  <c r="AF50" i="7"/>
  <c r="AP35" i="7"/>
  <c r="J12" i="7"/>
  <c r="AP9" i="7" s="1"/>
  <c r="AF80" i="7"/>
  <c r="Z80" i="7"/>
  <c r="X39" i="7"/>
  <c r="X40" i="7" s="1"/>
  <c r="AF39" i="7"/>
  <c r="Z39" i="7"/>
  <c r="X42" i="7"/>
  <c r="J61" i="7"/>
  <c r="Q35" i="7"/>
  <c r="O53" i="7"/>
  <c r="O50" i="7"/>
  <c r="W50" i="7"/>
  <c r="Q50" i="7"/>
  <c r="AO50" i="7"/>
  <c r="AR50" i="7" s="1"/>
  <c r="AV28" i="7"/>
  <c r="AX28" i="7"/>
  <c r="T16" i="7"/>
  <c r="Z99" i="7"/>
  <c r="O35" i="7"/>
  <c r="AF110" i="7"/>
  <c r="Z110" i="7"/>
  <c r="X113" i="7"/>
  <c r="X110" i="7"/>
  <c r="X111" i="7" s="1"/>
  <c r="J42" i="7"/>
  <c r="AP39" i="7" s="1"/>
  <c r="O8" i="7"/>
  <c r="X23" i="7"/>
  <c r="AF20" i="7"/>
  <c r="Z20" i="7"/>
  <c r="X20" i="7"/>
  <c r="X21" i="7" s="1"/>
  <c r="X69" i="7"/>
  <c r="X70" i="7" s="1"/>
  <c r="Z69" i="7"/>
  <c r="Q5" i="7"/>
  <c r="J16" i="7"/>
  <c r="J121" i="7"/>
  <c r="AZ24" i="7"/>
  <c r="AZ9" i="7"/>
  <c r="X68" i="7"/>
  <c r="Z65" i="7"/>
  <c r="X65" i="7"/>
  <c r="X66" i="7" s="1"/>
  <c r="AF65" i="7"/>
  <c r="J31" i="7"/>
  <c r="AO35" i="7"/>
  <c r="AV73" i="7"/>
  <c r="T46" i="7"/>
  <c r="AP43" i="7" s="1"/>
  <c r="H42" i="7"/>
  <c r="AV43" i="7"/>
  <c r="AV58" i="7"/>
  <c r="T61" i="7"/>
  <c r="H72" i="7"/>
  <c r="X95" i="7"/>
  <c r="X96" i="7" s="1"/>
  <c r="AF95" i="7"/>
  <c r="Z95" i="7"/>
  <c r="X98" i="7"/>
  <c r="T76" i="7"/>
  <c r="W35" i="7"/>
  <c r="O38" i="7"/>
  <c r="AV13" i="7"/>
  <c r="AO20" i="7"/>
  <c r="W20" i="7"/>
  <c r="Q20" i="7"/>
  <c r="O23" i="7"/>
  <c r="O20" i="7"/>
  <c r="X8" i="7"/>
  <c r="X5" i="7"/>
  <c r="X6" i="7" s="1"/>
  <c r="AF5" i="7"/>
  <c r="Z5" i="7"/>
  <c r="X84" i="7"/>
  <c r="X85" i="7" s="1"/>
  <c r="X87" i="7"/>
  <c r="H46" i="7"/>
  <c r="AF69" i="7" l="1"/>
  <c r="T121" i="7"/>
  <c r="AF84" i="7"/>
  <c r="AP69" i="7"/>
  <c r="X9" i="9"/>
  <c r="X10" i="9" s="1"/>
  <c r="X102" i="7"/>
  <c r="X99" i="7"/>
  <c r="X100" i="7" s="1"/>
  <c r="AF99" i="7"/>
  <c r="AP65" i="7"/>
  <c r="W65" i="7"/>
  <c r="O98" i="7"/>
  <c r="J91" i="7"/>
  <c r="AP88" i="7" s="1"/>
  <c r="AZ35" i="9"/>
  <c r="J72" i="9"/>
  <c r="AP69" i="9" s="1"/>
  <c r="W95" i="7"/>
  <c r="AP95" i="7"/>
  <c r="J106" i="7"/>
  <c r="N103" i="7" s="1"/>
  <c r="X114" i="7"/>
  <c r="X115" i="7" s="1"/>
  <c r="Q95" i="7"/>
  <c r="BC98" i="7"/>
  <c r="AZ13" i="7"/>
  <c r="BA6" i="7" s="1"/>
  <c r="Q65" i="7"/>
  <c r="BC8" i="7"/>
  <c r="Z65" i="9"/>
  <c r="H117" i="7"/>
  <c r="AO114" i="7" s="1"/>
  <c r="H76" i="7"/>
  <c r="E73" i="7" s="1"/>
  <c r="E74" i="7" s="1"/>
  <c r="AZ28" i="9"/>
  <c r="BA29" i="9" s="1"/>
  <c r="X117" i="7"/>
  <c r="Q80" i="7"/>
  <c r="AO80" i="7"/>
  <c r="R76" i="7"/>
  <c r="O76" i="7" s="1"/>
  <c r="Z114" i="7"/>
  <c r="AO88" i="7"/>
  <c r="AX118" i="7"/>
  <c r="AZ118" i="7" s="1"/>
  <c r="AZ110" i="7"/>
  <c r="O113" i="7"/>
  <c r="AZ99" i="7"/>
  <c r="O68" i="7"/>
  <c r="AH65" i="7" s="1"/>
  <c r="AO65" i="7"/>
  <c r="AR65" i="7" s="1"/>
  <c r="X80" i="7"/>
  <c r="X81" i="7" s="1"/>
  <c r="AO84" i="7"/>
  <c r="AR80" i="7"/>
  <c r="AQ80" i="7" s="1"/>
  <c r="AF35" i="9"/>
  <c r="AO35" i="9"/>
  <c r="AH20" i="9"/>
  <c r="W28" i="9"/>
  <c r="Z9" i="9"/>
  <c r="E9" i="7"/>
  <c r="E10" i="7" s="1"/>
  <c r="AN10" i="7" s="1"/>
  <c r="AP99" i="7"/>
  <c r="AR99" i="7" s="1"/>
  <c r="AQ99" i="7" s="1"/>
  <c r="AR20" i="9"/>
  <c r="AQ20" i="9" s="1"/>
  <c r="O35" i="9"/>
  <c r="O36" i="9" s="1"/>
  <c r="W28" i="7"/>
  <c r="J102" i="9"/>
  <c r="AP99" i="9" s="1"/>
  <c r="AZ84" i="7"/>
  <c r="Q28" i="9"/>
  <c r="AV43" i="9"/>
  <c r="AV88" i="7"/>
  <c r="AZ88" i="7" s="1"/>
  <c r="AO118" i="7"/>
  <c r="J117" i="7"/>
  <c r="AP114" i="7" s="1"/>
  <c r="AZ95" i="7"/>
  <c r="X83" i="7"/>
  <c r="AH80" i="7" s="1"/>
  <c r="X99" i="9"/>
  <c r="X100" i="9" s="1"/>
  <c r="AX73" i="9"/>
  <c r="AX73" i="7"/>
  <c r="AZ73" i="7" s="1"/>
  <c r="X80" i="9"/>
  <c r="X81" i="9" s="1"/>
  <c r="H121" i="9"/>
  <c r="BC86" i="7"/>
  <c r="BC68" i="7"/>
  <c r="AZ103" i="7"/>
  <c r="O80" i="7"/>
  <c r="O81" i="7" s="1"/>
  <c r="AR54" i="7"/>
  <c r="AR20" i="7"/>
  <c r="O28" i="7"/>
  <c r="O29" i="7" s="1"/>
  <c r="N13" i="7"/>
  <c r="AX103" i="9"/>
  <c r="G9" i="7"/>
  <c r="AO110" i="7"/>
  <c r="AR110" i="7" s="1"/>
  <c r="AQ110" i="7" s="1"/>
  <c r="N24" i="9"/>
  <c r="O31" i="7"/>
  <c r="BC86" i="9"/>
  <c r="R121" i="9"/>
  <c r="H87" i="9"/>
  <c r="AO84" i="9" s="1"/>
  <c r="Q110" i="7"/>
  <c r="H16" i="9"/>
  <c r="BC26" i="9"/>
  <c r="AZ43" i="7"/>
  <c r="BA43" i="7" s="1"/>
  <c r="E87" i="7"/>
  <c r="AH84" i="7" s="1"/>
  <c r="E84" i="7"/>
  <c r="AK84" i="7" s="1"/>
  <c r="N99" i="7"/>
  <c r="G24" i="9"/>
  <c r="T106" i="9"/>
  <c r="BA25" i="9"/>
  <c r="AR5" i="9"/>
  <c r="AQ5" i="9" s="1"/>
  <c r="AP9" i="9"/>
  <c r="T61" i="9"/>
  <c r="AZ65" i="9"/>
  <c r="J87" i="9"/>
  <c r="AP80" i="9"/>
  <c r="AZ110" i="9"/>
  <c r="AV118" i="9"/>
  <c r="AX118" i="9"/>
  <c r="H106" i="9"/>
  <c r="X102" i="9"/>
  <c r="Z99" i="9"/>
  <c r="H102" i="9"/>
  <c r="AZ95" i="9"/>
  <c r="AZ99" i="9"/>
  <c r="T91" i="9"/>
  <c r="X83" i="9"/>
  <c r="AF80" i="9"/>
  <c r="H91" i="9"/>
  <c r="T76" i="9"/>
  <c r="AZ69" i="9"/>
  <c r="H76" i="9"/>
  <c r="AF65" i="9"/>
  <c r="J42" i="9"/>
  <c r="AP39" i="9" s="1"/>
  <c r="Q35" i="9"/>
  <c r="J57" i="9"/>
  <c r="AP54" i="9" s="1"/>
  <c r="X53" i="9"/>
  <c r="O91" i="7"/>
  <c r="W88" i="7"/>
  <c r="X35" i="9"/>
  <c r="X36" i="9" s="1"/>
  <c r="AZ84" i="9"/>
  <c r="O68" i="9"/>
  <c r="O65" i="9"/>
  <c r="AO65" i="9"/>
  <c r="W65" i="9"/>
  <c r="Q65" i="9"/>
  <c r="H72" i="9"/>
  <c r="AO110" i="9"/>
  <c r="AR110" i="9" s="1"/>
  <c r="O110" i="9"/>
  <c r="W110" i="9"/>
  <c r="Q110" i="9"/>
  <c r="O113" i="9"/>
  <c r="AR9" i="7"/>
  <c r="AQ9" i="7" s="1"/>
  <c r="AR95" i="7"/>
  <c r="AQ95" i="7" s="1"/>
  <c r="Q58" i="7"/>
  <c r="O110" i="7"/>
  <c r="AK110" i="7" s="1"/>
  <c r="AP28" i="7"/>
  <c r="E24" i="7"/>
  <c r="E25" i="7" s="1"/>
  <c r="AN25" i="7" s="1"/>
  <c r="BC38" i="7"/>
  <c r="O118" i="7"/>
  <c r="O119" i="7" s="1"/>
  <c r="Q28" i="7"/>
  <c r="O38" i="9"/>
  <c r="W35" i="9"/>
  <c r="X12" i="9"/>
  <c r="O31" i="9"/>
  <c r="T46" i="9"/>
  <c r="AV58" i="9"/>
  <c r="AX58" i="9"/>
  <c r="Z110" i="9"/>
  <c r="X113" i="9"/>
  <c r="AF110" i="9"/>
  <c r="X110" i="9"/>
  <c r="X111" i="9" s="1"/>
  <c r="X69" i="9"/>
  <c r="X70" i="9" s="1"/>
  <c r="AF69" i="9"/>
  <c r="Z69" i="9"/>
  <c r="X72" i="9"/>
  <c r="J117" i="9"/>
  <c r="AP114" i="9" s="1"/>
  <c r="Z80" i="9"/>
  <c r="J106" i="9"/>
  <c r="AP103" i="9" s="1"/>
  <c r="AP65" i="9"/>
  <c r="R106" i="9"/>
  <c r="R91" i="9"/>
  <c r="AP95" i="9"/>
  <c r="AV103" i="9"/>
  <c r="AX88" i="9"/>
  <c r="BC26" i="7"/>
  <c r="X65" i="9"/>
  <c r="X66" i="9" s="1"/>
  <c r="J121" i="9"/>
  <c r="AF99" i="9"/>
  <c r="G58" i="7"/>
  <c r="AP28" i="9"/>
  <c r="O28" i="9"/>
  <c r="O29" i="9" s="1"/>
  <c r="W95" i="9"/>
  <c r="O98" i="9"/>
  <c r="Q95" i="9"/>
  <c r="O95" i="9"/>
  <c r="J91" i="9"/>
  <c r="X117" i="9"/>
  <c r="AF114" i="9"/>
  <c r="Z114" i="9"/>
  <c r="X114" i="9"/>
  <c r="X115" i="9" s="1"/>
  <c r="AF84" i="9"/>
  <c r="Z84" i="9"/>
  <c r="X87" i="9"/>
  <c r="X84" i="9"/>
  <c r="X85" i="9" s="1"/>
  <c r="O80" i="9"/>
  <c r="O83" i="9"/>
  <c r="W80" i="9"/>
  <c r="Q80" i="9"/>
  <c r="R76" i="9"/>
  <c r="AZ114" i="9"/>
  <c r="BC8" i="9"/>
  <c r="AO99" i="9"/>
  <c r="BC68" i="9"/>
  <c r="X68" i="9"/>
  <c r="W110" i="7"/>
  <c r="AO28" i="7"/>
  <c r="G84" i="7"/>
  <c r="AO13" i="7"/>
  <c r="R16" i="9"/>
  <c r="AF9" i="9"/>
  <c r="AO95" i="9"/>
  <c r="X95" i="9"/>
  <c r="X96" i="9" s="1"/>
  <c r="AF95" i="9"/>
  <c r="Z95" i="9"/>
  <c r="X98" i="9"/>
  <c r="BC98" i="9"/>
  <c r="AO80" i="9"/>
  <c r="H117" i="9"/>
  <c r="AV88" i="9"/>
  <c r="J76" i="9"/>
  <c r="T121" i="9"/>
  <c r="AV73" i="9"/>
  <c r="E27" i="9"/>
  <c r="AH24" i="9" s="1"/>
  <c r="Z50" i="9"/>
  <c r="AF50" i="9"/>
  <c r="X50" i="9"/>
  <c r="X51" i="9" s="1"/>
  <c r="X38" i="9"/>
  <c r="AZ54" i="9"/>
  <c r="H61" i="9"/>
  <c r="J61" i="9"/>
  <c r="AZ9" i="9"/>
  <c r="H57" i="9"/>
  <c r="AP50" i="9"/>
  <c r="AF39" i="9"/>
  <c r="X39" i="9"/>
  <c r="X40" i="9" s="1"/>
  <c r="Z39" i="9"/>
  <c r="X42" i="9"/>
  <c r="BA14" i="7"/>
  <c r="O88" i="7"/>
  <c r="O89" i="7" s="1"/>
  <c r="H42" i="9"/>
  <c r="E24" i="9"/>
  <c r="E25" i="9" s="1"/>
  <c r="AN25" i="9" s="1"/>
  <c r="AO24" i="9"/>
  <c r="AR24" i="9" s="1"/>
  <c r="Z35" i="9"/>
  <c r="O53" i="9"/>
  <c r="AO50" i="9"/>
  <c r="O50" i="9"/>
  <c r="Q50" i="9"/>
  <c r="W50" i="9"/>
  <c r="J46" i="9"/>
  <c r="R46" i="9"/>
  <c r="R61" i="9"/>
  <c r="AZ50" i="9"/>
  <c r="AP35" i="9"/>
  <c r="AP118" i="7"/>
  <c r="AO58" i="7"/>
  <c r="X54" i="9"/>
  <c r="X55" i="9" s="1"/>
  <c r="Z54" i="9"/>
  <c r="X57" i="9"/>
  <c r="AF54" i="9"/>
  <c r="H46" i="9"/>
  <c r="AX43" i="9"/>
  <c r="AZ39" i="9"/>
  <c r="O21" i="9"/>
  <c r="AN21" i="9" s="1"/>
  <c r="AL20" i="9" s="1"/>
  <c r="AK20" i="9"/>
  <c r="BA21" i="9"/>
  <c r="AO28" i="9"/>
  <c r="G28" i="9"/>
  <c r="E28" i="9"/>
  <c r="E31" i="9"/>
  <c r="N28" i="9"/>
  <c r="AO9" i="9"/>
  <c r="G9" i="9"/>
  <c r="N9" i="9"/>
  <c r="E12" i="9"/>
  <c r="E9" i="9"/>
  <c r="T16" i="9"/>
  <c r="X5" i="9"/>
  <c r="X6" i="9" s="1"/>
  <c r="AF5" i="9"/>
  <c r="Z5" i="9"/>
  <c r="X8" i="9"/>
  <c r="AH5" i="9" s="1"/>
  <c r="O6" i="9"/>
  <c r="AV13" i="9"/>
  <c r="J16" i="9"/>
  <c r="AX13" i="9"/>
  <c r="N24" i="7"/>
  <c r="E61" i="7"/>
  <c r="E58" i="7"/>
  <c r="E59" i="7" s="1"/>
  <c r="N84" i="7"/>
  <c r="G118" i="7"/>
  <c r="E102" i="7"/>
  <c r="AH99" i="7" s="1"/>
  <c r="AR84" i="7"/>
  <c r="AQ84" i="7" s="1"/>
  <c r="O58" i="7"/>
  <c r="O59" i="7" s="1"/>
  <c r="G99" i="7"/>
  <c r="E99" i="7"/>
  <c r="G88" i="7"/>
  <c r="AH35" i="7"/>
  <c r="N58" i="7"/>
  <c r="AR35" i="7"/>
  <c r="AQ35" i="7" s="1"/>
  <c r="AH50" i="7"/>
  <c r="N9" i="7"/>
  <c r="G24" i="7"/>
  <c r="E12" i="7"/>
  <c r="AH9" i="7" s="1"/>
  <c r="O16" i="7"/>
  <c r="E27" i="7"/>
  <c r="AH24" i="7" s="1"/>
  <c r="E121" i="7"/>
  <c r="E103" i="7"/>
  <c r="E104" i="7" s="1"/>
  <c r="AN104" i="7" s="1"/>
  <c r="AH110" i="7"/>
  <c r="W103" i="7"/>
  <c r="N54" i="7"/>
  <c r="E57" i="7"/>
  <c r="AH54" i="7" s="1"/>
  <c r="E54" i="7"/>
  <c r="E55" i="7" s="1"/>
  <c r="AN54" i="7" s="1"/>
  <c r="G54" i="7"/>
  <c r="AR24" i="7"/>
  <c r="AQ24" i="7" s="1"/>
  <c r="G13" i="7"/>
  <c r="AH20" i="7"/>
  <c r="E16" i="7"/>
  <c r="N88" i="7"/>
  <c r="O121" i="7"/>
  <c r="O106" i="7"/>
  <c r="W118" i="7"/>
  <c r="Q103" i="7"/>
  <c r="AZ58" i="7"/>
  <c r="BA58" i="7" s="1"/>
  <c r="O61" i="7"/>
  <c r="AZ28" i="7"/>
  <c r="BA25" i="7" s="1"/>
  <c r="AO43" i="7"/>
  <c r="AR43" i="7" s="1"/>
  <c r="G43" i="7"/>
  <c r="E46" i="7"/>
  <c r="E43" i="7"/>
  <c r="N43" i="7"/>
  <c r="AK9" i="7"/>
  <c r="E118" i="7"/>
  <c r="W58" i="7"/>
  <c r="AO39" i="7"/>
  <c r="AR39" i="7" s="1"/>
  <c r="G39" i="7"/>
  <c r="E39" i="7"/>
  <c r="E42" i="7"/>
  <c r="AH39" i="7" s="1"/>
  <c r="N39" i="7"/>
  <c r="BA10" i="7"/>
  <c r="AP73" i="7"/>
  <c r="Q88" i="7"/>
  <c r="O43" i="7"/>
  <c r="O44" i="7" s="1"/>
  <c r="E117" i="7"/>
  <c r="AH114" i="7" s="1"/>
  <c r="N114" i="7"/>
  <c r="AQ54" i="7"/>
  <c r="Q118" i="7"/>
  <c r="Q13" i="7"/>
  <c r="AQ5" i="7"/>
  <c r="AK65" i="7"/>
  <c r="O66" i="7"/>
  <c r="AN66" i="7" s="1"/>
  <c r="AL65" i="7" s="1"/>
  <c r="E72" i="7"/>
  <c r="AH69" i="7" s="1"/>
  <c r="AO69" i="7"/>
  <c r="AR69" i="7" s="1"/>
  <c r="G69" i="7"/>
  <c r="E69" i="7"/>
  <c r="N69" i="7"/>
  <c r="BA35" i="7"/>
  <c r="AH5" i="7"/>
  <c r="E28" i="7"/>
  <c r="W73" i="7"/>
  <c r="E85" i="7"/>
  <c r="AN85" i="7" s="1"/>
  <c r="O46" i="7"/>
  <c r="AK50" i="7"/>
  <c r="O51" i="7"/>
  <c r="AN50" i="7" s="1"/>
  <c r="AL50" i="7" s="1"/>
  <c r="W13" i="7"/>
  <c r="AK5" i="7"/>
  <c r="O6" i="7"/>
  <c r="AN6" i="7" s="1"/>
  <c r="AL5" i="7" s="1"/>
  <c r="O96" i="7"/>
  <c r="AN96" i="7" s="1"/>
  <c r="AK95" i="7"/>
  <c r="O21" i="7"/>
  <c r="AN21" i="7" s="1"/>
  <c r="AL20" i="7" s="1"/>
  <c r="AK20" i="7"/>
  <c r="AQ20" i="7"/>
  <c r="AH95" i="7"/>
  <c r="N118" i="7"/>
  <c r="AP13" i="7"/>
  <c r="N28" i="7"/>
  <c r="E31" i="7"/>
  <c r="Q43" i="7"/>
  <c r="AQ50" i="7"/>
  <c r="E13" i="7"/>
  <c r="AP58" i="7"/>
  <c r="O13" i="7"/>
  <c r="O14" i="7" s="1"/>
  <c r="G28" i="7"/>
  <c r="AK35" i="7"/>
  <c r="O36" i="7"/>
  <c r="AN35" i="7" s="1"/>
  <c r="AL35" i="7" s="1"/>
  <c r="W43" i="7"/>
  <c r="AP103" i="7"/>
  <c r="AR103" i="7" s="1"/>
  <c r="AQ65" i="7"/>
  <c r="AR88" i="7" l="1"/>
  <c r="AR114" i="7"/>
  <c r="BA21" i="7"/>
  <c r="AL95" i="7"/>
  <c r="E106" i="7"/>
  <c r="AH103" i="7" s="1"/>
  <c r="AF106" i="7" s="1"/>
  <c r="G103" i="7"/>
  <c r="E91" i="7"/>
  <c r="E88" i="7"/>
  <c r="BA39" i="7"/>
  <c r="AK35" i="9"/>
  <c r="AZ43" i="9"/>
  <c r="AR35" i="9"/>
  <c r="AQ35" i="9" s="1"/>
  <c r="O73" i="7"/>
  <c r="O74" i="7" s="1"/>
  <c r="Q73" i="7"/>
  <c r="AK99" i="7"/>
  <c r="AZ103" i="9"/>
  <c r="BA100" i="9" s="1"/>
  <c r="AR118" i="7"/>
  <c r="AQ118" i="7" s="1"/>
  <c r="E99" i="9"/>
  <c r="E100" i="9" s="1"/>
  <c r="AN100" i="9" s="1"/>
  <c r="AZ73" i="9"/>
  <c r="BA70" i="9" s="1"/>
  <c r="AH80" i="9"/>
  <c r="Q118" i="9"/>
  <c r="E87" i="9"/>
  <c r="AR28" i="7"/>
  <c r="AH28" i="7"/>
  <c r="AF31" i="7" s="1"/>
  <c r="AO73" i="7"/>
  <c r="AR73" i="7" s="1"/>
  <c r="BA96" i="7"/>
  <c r="G118" i="9"/>
  <c r="BA111" i="7"/>
  <c r="BA115" i="7"/>
  <c r="BA119" i="7"/>
  <c r="G73" i="7"/>
  <c r="E76" i="7"/>
  <c r="N73" i="7"/>
  <c r="AO13" i="9"/>
  <c r="AR80" i="9"/>
  <c r="AQ80" i="9" s="1"/>
  <c r="AK80" i="7"/>
  <c r="E100" i="7"/>
  <c r="AN100" i="7" s="1"/>
  <c r="AL99" i="7" s="1"/>
  <c r="AI99" i="7" s="1"/>
  <c r="G39" i="9"/>
  <c r="AH58" i="7"/>
  <c r="AF61" i="7" s="1"/>
  <c r="AO118" i="9"/>
  <c r="Q13" i="9"/>
  <c r="AL24" i="9"/>
  <c r="BA70" i="7"/>
  <c r="BA74" i="7"/>
  <c r="AH43" i="7"/>
  <c r="AF46" i="7" s="1"/>
  <c r="BA104" i="7"/>
  <c r="BA100" i="7"/>
  <c r="AN81" i="7"/>
  <c r="AL80" i="7" s="1"/>
  <c r="AI80" i="7" s="1"/>
  <c r="AH73" i="7"/>
  <c r="AK88" i="7"/>
  <c r="N99" i="9"/>
  <c r="G99" i="9"/>
  <c r="E102" i="9"/>
  <c r="AH99" i="9" s="1"/>
  <c r="E84" i="9"/>
  <c r="AH35" i="9"/>
  <c r="AP43" i="9"/>
  <c r="BA81" i="7"/>
  <c r="BA89" i="7"/>
  <c r="BA85" i="7"/>
  <c r="O111" i="7"/>
  <c r="AN111" i="7" s="1"/>
  <c r="AL110" i="7" s="1"/>
  <c r="AI110" i="7" s="1"/>
  <c r="G114" i="7"/>
  <c r="BA66" i="7"/>
  <c r="AR13" i="7"/>
  <c r="AU6" i="7" s="1"/>
  <c r="E114" i="7"/>
  <c r="E115" i="7" s="1"/>
  <c r="AN115" i="7" s="1"/>
  <c r="AL114" i="7" s="1"/>
  <c r="AP13" i="9"/>
  <c r="AK54" i="7"/>
  <c r="AN58" i="7"/>
  <c r="AL58" i="7" s="1"/>
  <c r="AK24" i="7"/>
  <c r="AK58" i="7"/>
  <c r="AH13" i="7"/>
  <c r="AF16" i="7" s="1"/>
  <c r="N84" i="9"/>
  <c r="AP84" i="9"/>
  <c r="AR84" i="9" s="1"/>
  <c r="AQ84" i="9" s="1"/>
  <c r="BA29" i="7"/>
  <c r="AL54" i="7"/>
  <c r="AH9" i="9"/>
  <c r="G84" i="9"/>
  <c r="AK24" i="9"/>
  <c r="AL24" i="7"/>
  <c r="AR9" i="9"/>
  <c r="AQ9" i="9" s="1"/>
  <c r="AR28" i="9"/>
  <c r="AU21" i="9" s="1"/>
  <c r="E42" i="9"/>
  <c r="AH39" i="9" s="1"/>
  <c r="E39" i="9"/>
  <c r="AK39" i="9" s="1"/>
  <c r="BA74" i="9"/>
  <c r="AZ118" i="9"/>
  <c r="BA115" i="9" s="1"/>
  <c r="W118" i="9"/>
  <c r="AH110" i="9"/>
  <c r="N118" i="9"/>
  <c r="E118" i="9"/>
  <c r="E119" i="9" s="1"/>
  <c r="AR99" i="9"/>
  <c r="AQ99" i="9" s="1"/>
  <c r="N103" i="9"/>
  <c r="E106" i="9"/>
  <c r="AH95" i="9"/>
  <c r="E103" i="9"/>
  <c r="BA96" i="9"/>
  <c r="AR95" i="9"/>
  <c r="AQ95" i="9" s="1"/>
  <c r="AP88" i="9"/>
  <c r="E91" i="9"/>
  <c r="AZ88" i="9"/>
  <c r="BA85" i="9" s="1"/>
  <c r="N88" i="9"/>
  <c r="AP73" i="9"/>
  <c r="AO73" i="9"/>
  <c r="N73" i="9"/>
  <c r="BA66" i="9"/>
  <c r="AH50" i="9"/>
  <c r="AZ58" i="9"/>
  <c r="BA54" i="9" s="1"/>
  <c r="AH88" i="7"/>
  <c r="AF91" i="7" s="1"/>
  <c r="O76" i="9"/>
  <c r="O73" i="9"/>
  <c r="O74" i="9" s="1"/>
  <c r="Q73" i="9"/>
  <c r="W73" i="9"/>
  <c r="AK80" i="9"/>
  <c r="O81" i="9"/>
  <c r="AN81" i="9" s="1"/>
  <c r="AL80" i="9" s="1"/>
  <c r="O66" i="9"/>
  <c r="AN66" i="9" s="1"/>
  <c r="AL65" i="9" s="1"/>
  <c r="AK65" i="9"/>
  <c r="AR58" i="7"/>
  <c r="AU54" i="7" s="1"/>
  <c r="N39" i="9"/>
  <c r="AO39" i="9"/>
  <c r="AR39" i="9" s="1"/>
  <c r="AQ39" i="9" s="1"/>
  <c r="W13" i="9"/>
  <c r="AH28" i="9"/>
  <c r="AF31" i="9" s="1"/>
  <c r="AO114" i="9"/>
  <c r="AR114" i="9" s="1"/>
  <c r="G114" i="9"/>
  <c r="N114" i="9"/>
  <c r="E117" i="9"/>
  <c r="AH114" i="9" s="1"/>
  <c r="E114" i="9"/>
  <c r="AH84" i="9"/>
  <c r="G73" i="9"/>
  <c r="E76" i="9"/>
  <c r="Q103" i="9"/>
  <c r="O106" i="9"/>
  <c r="O103" i="9"/>
  <c r="O104" i="9" s="1"/>
  <c r="W103" i="9"/>
  <c r="O118" i="9"/>
  <c r="O119" i="9" s="1"/>
  <c r="AK110" i="9"/>
  <c r="O111" i="9"/>
  <c r="AN111" i="9" s="1"/>
  <c r="AL110" i="9" s="1"/>
  <c r="AO103" i="9"/>
  <c r="AR103" i="9" s="1"/>
  <c r="AH65" i="9"/>
  <c r="G88" i="9"/>
  <c r="AK84" i="9"/>
  <c r="E85" i="9"/>
  <c r="AN85" i="9" s="1"/>
  <c r="O96" i="9"/>
  <c r="AN96" i="9" s="1"/>
  <c r="AL95" i="9" s="1"/>
  <c r="AK95" i="9"/>
  <c r="AQ110" i="9"/>
  <c r="AN35" i="9"/>
  <c r="AL35" i="9" s="1"/>
  <c r="E73" i="9"/>
  <c r="AP118" i="9"/>
  <c r="AO88" i="9"/>
  <c r="O91" i="9"/>
  <c r="AH88" i="9" s="1"/>
  <c r="Q88" i="9"/>
  <c r="W88" i="9"/>
  <c r="O88" i="9"/>
  <c r="O89" i="9" s="1"/>
  <c r="O121" i="9"/>
  <c r="E121" i="9"/>
  <c r="G69" i="9"/>
  <c r="E72" i="9"/>
  <c r="AH69" i="9" s="1"/>
  <c r="E69" i="9"/>
  <c r="AO69" i="9"/>
  <c r="AR69" i="9" s="1"/>
  <c r="N69" i="9"/>
  <c r="G103" i="9"/>
  <c r="AR65" i="9"/>
  <c r="E88" i="9"/>
  <c r="AQ88" i="7"/>
  <c r="AU89" i="7"/>
  <c r="AQ24" i="9"/>
  <c r="AL84" i="7"/>
  <c r="AI84" i="7" s="1"/>
  <c r="E89" i="7"/>
  <c r="AN89" i="7" s="1"/>
  <c r="AL88" i="7" s="1"/>
  <c r="N13" i="9"/>
  <c r="O16" i="9"/>
  <c r="AI20" i="9"/>
  <c r="AR50" i="9"/>
  <c r="AQ50" i="9" s="1"/>
  <c r="E46" i="9"/>
  <c r="G43" i="9"/>
  <c r="N43" i="9"/>
  <c r="E43" i="9"/>
  <c r="AO43" i="9"/>
  <c r="E58" i="9"/>
  <c r="AP58" i="9"/>
  <c r="AU81" i="7"/>
  <c r="E16" i="9"/>
  <c r="Q58" i="9"/>
  <c r="O58" i="9"/>
  <c r="O59" i="9" s="1"/>
  <c r="O61" i="9"/>
  <c r="W58" i="9"/>
  <c r="AO54" i="9"/>
  <c r="AR54" i="9" s="1"/>
  <c r="E54" i="9"/>
  <c r="N54" i="9"/>
  <c r="G54" i="9"/>
  <c r="E57" i="9"/>
  <c r="AH54" i="9" s="1"/>
  <c r="G58" i="9"/>
  <c r="AO58" i="9"/>
  <c r="N58" i="9"/>
  <c r="E61" i="9"/>
  <c r="AK5" i="9"/>
  <c r="BA35" i="9"/>
  <c r="Q43" i="9"/>
  <c r="O43" i="9"/>
  <c r="O44" i="9" s="1"/>
  <c r="O46" i="9"/>
  <c r="W43" i="9"/>
  <c r="AK50" i="9"/>
  <c r="O51" i="9"/>
  <c r="AN50" i="9" s="1"/>
  <c r="AL50" i="9" s="1"/>
  <c r="BA39" i="9"/>
  <c r="BA43" i="9"/>
  <c r="O13" i="9"/>
  <c r="O14" i="9" s="1"/>
  <c r="AZ13" i="9"/>
  <c r="AN6" i="9"/>
  <c r="AL5" i="9" s="1"/>
  <c r="AK28" i="9"/>
  <c r="E29" i="9"/>
  <c r="AN29" i="9" s="1"/>
  <c r="AL28" i="9" s="1"/>
  <c r="E13" i="9"/>
  <c r="G13" i="9"/>
  <c r="AK9" i="9"/>
  <c r="E10" i="9"/>
  <c r="AN10" i="9" s="1"/>
  <c r="AL9" i="9" s="1"/>
  <c r="AL9" i="7"/>
  <c r="AI9" i="7" s="1"/>
  <c r="AU25" i="7"/>
  <c r="AU35" i="7"/>
  <c r="AU85" i="7"/>
  <c r="AL103" i="7"/>
  <c r="AU111" i="7"/>
  <c r="AU21" i="7"/>
  <c r="AK103" i="7"/>
  <c r="AH118" i="7"/>
  <c r="AF121" i="7" s="1"/>
  <c r="AU119" i="7"/>
  <c r="BA50" i="7"/>
  <c r="BA54" i="7"/>
  <c r="AF76" i="7"/>
  <c r="AQ103" i="7"/>
  <c r="AU104" i="7"/>
  <c r="AU96" i="7"/>
  <c r="AU100" i="7"/>
  <c r="E14" i="7"/>
  <c r="AN14" i="7" s="1"/>
  <c r="AL13" i="7" s="1"/>
  <c r="AK13" i="7"/>
  <c r="AI95" i="7"/>
  <c r="AN74" i="7"/>
  <c r="AL73" i="7" s="1"/>
  <c r="E29" i="7"/>
  <c r="AN29" i="7" s="1"/>
  <c r="AL28" i="7" s="1"/>
  <c r="AK28" i="7"/>
  <c r="AU29" i="7"/>
  <c r="AQ28" i="7"/>
  <c r="AQ39" i="7"/>
  <c r="AU39" i="7"/>
  <c r="AI35" i="7"/>
  <c r="AI50" i="7"/>
  <c r="AK73" i="7"/>
  <c r="E70" i="7"/>
  <c r="AN70" i="7" s="1"/>
  <c r="AL69" i="7" s="1"/>
  <c r="AK69" i="7"/>
  <c r="AI65" i="7"/>
  <c r="E40" i="7"/>
  <c r="AN39" i="7" s="1"/>
  <c r="AL39" i="7" s="1"/>
  <c r="AK39" i="7"/>
  <c r="AQ43" i="7"/>
  <c r="AU43" i="7"/>
  <c r="AI24" i="7"/>
  <c r="AI20" i="7"/>
  <c r="AI5" i="7"/>
  <c r="AQ69" i="7"/>
  <c r="AQ114" i="7"/>
  <c r="AK118" i="7"/>
  <c r="E119" i="7"/>
  <c r="AN119" i="7" s="1"/>
  <c r="AL118" i="7" s="1"/>
  <c r="AK43" i="7"/>
  <c r="E44" i="7"/>
  <c r="AN43" i="7" s="1"/>
  <c r="AL43" i="7" s="1"/>
  <c r="AK99" i="9" l="1"/>
  <c r="AI35" i="9"/>
  <c r="E40" i="9"/>
  <c r="AN39" i="9" s="1"/>
  <c r="AL99" i="9"/>
  <c r="AI99" i="9" s="1"/>
  <c r="BA104" i="9"/>
  <c r="AI24" i="9"/>
  <c r="AU25" i="9"/>
  <c r="AQ28" i="9"/>
  <c r="AU115" i="7"/>
  <c r="AU14" i="7"/>
  <c r="AR118" i="9"/>
  <c r="AQ118" i="9" s="1"/>
  <c r="AU74" i="7"/>
  <c r="AU70" i="7"/>
  <c r="AQ73" i="7"/>
  <c r="AU66" i="7"/>
  <c r="AR43" i="9"/>
  <c r="AQ43" i="9" s="1"/>
  <c r="AU10" i="7"/>
  <c r="AR13" i="9"/>
  <c r="AU10" i="9" s="1"/>
  <c r="AI88" i="7"/>
  <c r="AJ89" i="7" s="1"/>
  <c r="AG89" i="7" s="1"/>
  <c r="AI54" i="7"/>
  <c r="AK114" i="7"/>
  <c r="AU50" i="7"/>
  <c r="AI5" i="9"/>
  <c r="AQ13" i="7"/>
  <c r="AU29" i="9"/>
  <c r="AI103" i="7"/>
  <c r="AJ100" i="7" s="1"/>
  <c r="AG100" i="7" s="1"/>
  <c r="AI58" i="7"/>
  <c r="AL84" i="9"/>
  <c r="AI84" i="9" s="1"/>
  <c r="AU58" i="7"/>
  <c r="AH103" i="9"/>
  <c r="AF106" i="9" s="1"/>
  <c r="AH13" i="9"/>
  <c r="BA50" i="9"/>
  <c r="BA119" i="9"/>
  <c r="BA111" i="9"/>
  <c r="AK118" i="9"/>
  <c r="AK103" i="9"/>
  <c r="E104" i="9"/>
  <c r="AN104" i="9" s="1"/>
  <c r="AL103" i="9" s="1"/>
  <c r="AU100" i="9"/>
  <c r="AU96" i="9"/>
  <c r="AI95" i="9"/>
  <c r="AR88" i="9"/>
  <c r="AU81" i="9" s="1"/>
  <c r="BA81" i="9"/>
  <c r="BA89" i="9"/>
  <c r="AF91" i="9"/>
  <c r="AI80" i="9"/>
  <c r="AR73" i="9"/>
  <c r="AQ73" i="9" s="1"/>
  <c r="AH73" i="9"/>
  <c r="AI65" i="9"/>
  <c r="BA58" i="9"/>
  <c r="AR58" i="9"/>
  <c r="AU50" i="9" s="1"/>
  <c r="AU119" i="9"/>
  <c r="AQ58" i="7"/>
  <c r="AL39" i="9"/>
  <c r="AI39" i="9" s="1"/>
  <c r="AH43" i="9"/>
  <c r="AF46" i="9" s="1"/>
  <c r="AQ103" i="9"/>
  <c r="AU104" i="9"/>
  <c r="AN119" i="9"/>
  <c r="AL118" i="9" s="1"/>
  <c r="E89" i="9"/>
  <c r="AN89" i="9" s="1"/>
  <c r="AL88" i="9" s="1"/>
  <c r="AK88" i="9"/>
  <c r="AQ69" i="9"/>
  <c r="AK73" i="9"/>
  <c r="E74" i="9"/>
  <c r="AN74" i="9" s="1"/>
  <c r="AL73" i="9" s="1"/>
  <c r="E115" i="9"/>
  <c r="AN115" i="9" s="1"/>
  <c r="AL114" i="9" s="1"/>
  <c r="AK114" i="9"/>
  <c r="AQ114" i="9"/>
  <c r="AI50" i="9"/>
  <c r="AQ65" i="9"/>
  <c r="E70" i="9"/>
  <c r="AN70" i="9" s="1"/>
  <c r="AL69" i="9" s="1"/>
  <c r="AK69" i="9"/>
  <c r="AH118" i="9"/>
  <c r="AI110" i="9"/>
  <c r="AI28" i="9"/>
  <c r="AJ29" i="9" s="1"/>
  <c r="E55" i="9"/>
  <c r="AN54" i="9" s="1"/>
  <c r="AL54" i="9" s="1"/>
  <c r="AK54" i="9"/>
  <c r="AQ54" i="9"/>
  <c r="AK43" i="9"/>
  <c r="E44" i="9"/>
  <c r="AN43" i="9" s="1"/>
  <c r="AL43" i="9" s="1"/>
  <c r="AI9" i="9"/>
  <c r="AH58" i="9"/>
  <c r="AF61" i="9" s="1"/>
  <c r="E59" i="9"/>
  <c r="AN58" i="9" s="1"/>
  <c r="AL58" i="9" s="1"/>
  <c r="AK58" i="9"/>
  <c r="AK13" i="9"/>
  <c r="E14" i="9"/>
  <c r="AN14" i="9" s="1"/>
  <c r="AL13" i="9" s="1"/>
  <c r="BA14" i="9"/>
  <c r="BA6" i="9"/>
  <c r="BA10" i="9"/>
  <c r="AI43" i="7"/>
  <c r="AI118" i="7"/>
  <c r="AJ58" i="7"/>
  <c r="AI28" i="7"/>
  <c r="AJ29" i="7" s="1"/>
  <c r="AG29" i="7" s="1"/>
  <c r="AI73" i="7"/>
  <c r="AI39" i="7"/>
  <c r="AI69" i="7"/>
  <c r="AI114" i="7"/>
  <c r="AI13" i="7"/>
  <c r="AJ14" i="7" s="1"/>
  <c r="AG14" i="7" l="1"/>
  <c r="AU6" i="9"/>
  <c r="AJ54" i="7"/>
  <c r="AG54" i="7" s="1"/>
  <c r="AU111" i="9"/>
  <c r="AJ85" i="7"/>
  <c r="AG85" i="7" s="1"/>
  <c r="AJ81" i="7"/>
  <c r="AG81" i="7" s="1"/>
  <c r="A84" i="7" s="1"/>
  <c r="AJ21" i="7"/>
  <c r="AG21" i="7" s="1"/>
  <c r="AU115" i="9"/>
  <c r="AJ50" i="7"/>
  <c r="AG50" i="7" s="1"/>
  <c r="A80" i="7"/>
  <c r="AU14" i="9"/>
  <c r="AQ13" i="9"/>
  <c r="AJ96" i="7"/>
  <c r="AG96" i="7" s="1"/>
  <c r="AU35" i="9"/>
  <c r="AU43" i="9"/>
  <c r="AU39" i="9"/>
  <c r="AJ25" i="9"/>
  <c r="AG25" i="9" s="1"/>
  <c r="AJ104" i="7"/>
  <c r="AG104" i="7" s="1"/>
  <c r="AF16" i="9"/>
  <c r="AG29" i="9"/>
  <c r="AG58" i="7"/>
  <c r="AI43" i="9"/>
  <c r="AJ43" i="9" s="1"/>
  <c r="AI118" i="9"/>
  <c r="AI103" i="9"/>
  <c r="AJ96" i="9" s="1"/>
  <c r="AG96" i="9" s="1"/>
  <c r="AQ88" i="9"/>
  <c r="AU85" i="9"/>
  <c r="AU89" i="9"/>
  <c r="AI88" i="9"/>
  <c r="AJ89" i="9" s="1"/>
  <c r="AU74" i="9"/>
  <c r="AU70" i="9"/>
  <c r="AU66" i="9"/>
  <c r="AI69" i="9"/>
  <c r="AF76" i="9"/>
  <c r="AU58" i="9"/>
  <c r="AI58" i="9"/>
  <c r="AQ58" i="9"/>
  <c r="AU54" i="9"/>
  <c r="AJ21" i="9"/>
  <c r="AG21" i="9" s="1"/>
  <c r="AF121" i="9"/>
  <c r="AI114" i="9"/>
  <c r="AI73" i="9"/>
  <c r="AI54" i="9"/>
  <c r="AJ115" i="7"/>
  <c r="AG115" i="7" s="1"/>
  <c r="AI13" i="9"/>
  <c r="AJ66" i="7"/>
  <c r="AG66" i="7" s="1"/>
  <c r="A88" i="7"/>
  <c r="AJ35" i="7"/>
  <c r="AG35" i="7" s="1"/>
  <c r="AJ25" i="7"/>
  <c r="AG25" i="7" s="1"/>
  <c r="A24" i="7" s="1"/>
  <c r="AJ74" i="7"/>
  <c r="AG74" i="7" s="1"/>
  <c r="AJ43" i="7"/>
  <c r="AG43" i="7" s="1"/>
  <c r="AJ6" i="7"/>
  <c r="AG6" i="7" s="1"/>
  <c r="AJ70" i="7"/>
  <c r="AG70" i="7" s="1"/>
  <c r="AJ10" i="7"/>
  <c r="AG10" i="7" s="1"/>
  <c r="AJ119" i="7"/>
  <c r="AG119" i="7" s="1"/>
  <c r="AJ39" i="7"/>
  <c r="AG39" i="7" s="1"/>
  <c r="AJ111" i="7"/>
  <c r="AG111" i="7" s="1"/>
  <c r="A54" i="7" l="1"/>
  <c r="A20" i="9"/>
  <c r="AG43" i="9"/>
  <c r="A95" i="7"/>
  <c r="A110" i="7"/>
  <c r="A58" i="7"/>
  <c r="A73" i="7"/>
  <c r="A99" i="7"/>
  <c r="A103" i="7"/>
  <c r="AJ115" i="9"/>
  <c r="AG115" i="9" s="1"/>
  <c r="AJ39" i="9"/>
  <c r="AG39" i="9" s="1"/>
  <c r="DH36" i="5"/>
  <c r="AJ35" i="9"/>
  <c r="AG35" i="9" s="1"/>
  <c r="A35" i="9" s="1"/>
  <c r="A50" i="7"/>
  <c r="A5" i="7"/>
  <c r="A43" i="7"/>
  <c r="A28" i="9"/>
  <c r="A28" i="7"/>
  <c r="A13" i="7"/>
  <c r="A24" i="9"/>
  <c r="AJ66" i="9"/>
  <c r="AG66" i="9" s="1"/>
  <c r="AJ119" i="9"/>
  <c r="AG119" i="9" s="1"/>
  <c r="AJ100" i="9"/>
  <c r="AG100" i="9" s="1"/>
  <c r="AJ104" i="9"/>
  <c r="AG104" i="9" s="1"/>
  <c r="AG89" i="9"/>
  <c r="AJ81" i="9"/>
  <c r="AG81" i="9" s="1"/>
  <c r="AJ85" i="9"/>
  <c r="AG85" i="9" s="1"/>
  <c r="AJ70" i="9"/>
  <c r="AG70" i="9" s="1"/>
  <c r="AJ58" i="9"/>
  <c r="AG58" i="9" s="1"/>
  <c r="AJ111" i="9"/>
  <c r="AG111" i="9" s="1"/>
  <c r="AJ74" i="9"/>
  <c r="AG74" i="9" s="1"/>
  <c r="AJ54" i="9"/>
  <c r="AG54" i="9" s="1"/>
  <c r="AJ50" i="9"/>
  <c r="AG50" i="9" s="1"/>
  <c r="AJ14" i="9"/>
  <c r="AG14" i="9" s="1"/>
  <c r="AJ6" i="9"/>
  <c r="AG6" i="9" s="1"/>
  <c r="AJ10" i="9"/>
  <c r="AG10" i="9" s="1"/>
  <c r="A114" i="7"/>
  <c r="A118" i="7"/>
  <c r="A65" i="7"/>
  <c r="A69" i="7"/>
  <c r="A39" i="7"/>
  <c r="A35" i="7"/>
  <c r="A9" i="7"/>
  <c r="A20" i="7"/>
  <c r="H15" i="8"/>
  <c r="I15" i="8" s="1"/>
  <c r="F15" i="8"/>
  <c r="G15" i="8" s="1"/>
  <c r="CR36" i="5" l="1"/>
  <c r="CR37" i="5" s="1"/>
  <c r="DJ36" i="5"/>
  <c r="DN37" i="5" s="1"/>
  <c r="H16" i="8"/>
  <c r="I16" i="8" s="1"/>
  <c r="A39" i="9"/>
  <c r="A43" i="9"/>
  <c r="F16" i="8"/>
  <c r="G16" i="8" s="1"/>
  <c r="CD36" i="5"/>
  <c r="CT36" i="5"/>
  <c r="BD68" i="7" s="1"/>
  <c r="BJ69" i="7" s="1"/>
  <c r="BN36" i="5"/>
  <c r="BR37" i="5" s="1"/>
  <c r="P36" i="5"/>
  <c r="F11" i="8"/>
  <c r="G11" i="8" s="1"/>
  <c r="F13" i="8"/>
  <c r="G13" i="8" s="1"/>
  <c r="DX36" i="5"/>
  <c r="DX37" i="5" s="1"/>
  <c r="F10" i="8"/>
  <c r="G10" i="8" s="1"/>
  <c r="H3" i="8"/>
  <c r="I3" i="8" s="1"/>
  <c r="F3" i="8"/>
  <c r="G3" i="8" s="1"/>
  <c r="BD56" i="7"/>
  <c r="BJ57" i="7" s="1"/>
  <c r="H13" i="8"/>
  <c r="I13" i="8" s="1"/>
  <c r="CB36" i="5"/>
  <c r="A50" i="9"/>
  <c r="H10" i="8"/>
  <c r="I10" i="8" s="1"/>
  <c r="A5" i="9"/>
  <c r="A13" i="9"/>
  <c r="A9" i="9"/>
  <c r="A114" i="9"/>
  <c r="A118" i="9"/>
  <c r="A110" i="9"/>
  <c r="A99" i="9"/>
  <c r="A103" i="9"/>
  <c r="A95" i="9"/>
  <c r="A88" i="9"/>
  <c r="A84" i="9"/>
  <c r="A80" i="9"/>
  <c r="A65" i="9"/>
  <c r="A73" i="9"/>
  <c r="A69" i="9"/>
  <c r="H11" i="8"/>
  <c r="I11" i="8" s="1"/>
  <c r="A54" i="9"/>
  <c r="F12" i="8"/>
  <c r="G12" i="8" s="1"/>
  <c r="A58" i="9"/>
  <c r="F17" i="8"/>
  <c r="G17" i="8" s="1"/>
  <c r="H12" i="8"/>
  <c r="I12" i="8" s="1"/>
  <c r="F14" i="8"/>
  <c r="G14" i="8" s="1"/>
  <c r="H17" i="8"/>
  <c r="I17" i="8" s="1"/>
  <c r="H14" i="8"/>
  <c r="I14" i="8" s="1"/>
  <c r="BD86" i="7"/>
  <c r="BJ87" i="7" s="1"/>
  <c r="DH37" i="5"/>
  <c r="BD98" i="7"/>
  <c r="BJ99" i="7" s="1"/>
  <c r="H4" i="8" l="1"/>
  <c r="I4" i="8" s="1"/>
  <c r="R36" i="5"/>
  <c r="V37" i="5" s="1"/>
  <c r="F4" i="8"/>
  <c r="G4" i="8" s="1"/>
  <c r="BD8" i="7"/>
  <c r="BJ9" i="7" s="1"/>
  <c r="CX37" i="5"/>
  <c r="P37" i="5"/>
  <c r="BD26" i="9"/>
  <c r="BL36" i="5"/>
  <c r="BL37" i="5" s="1"/>
  <c r="F9" i="8"/>
  <c r="G9" i="8" s="1"/>
  <c r="H9" i="8"/>
  <c r="I9" i="8" s="1"/>
  <c r="F8" i="8"/>
  <c r="G8" i="8" s="1"/>
  <c r="H8" i="8"/>
  <c r="I8" i="8" s="1"/>
  <c r="AH36" i="5"/>
  <c r="BD68" i="9" s="1"/>
  <c r="F6" i="8"/>
  <c r="G6" i="8" s="1"/>
  <c r="H6" i="8"/>
  <c r="I6" i="8" s="1"/>
  <c r="AV36" i="5"/>
  <c r="AV37" i="5" s="1"/>
  <c r="H7" i="8"/>
  <c r="I7" i="8" s="1"/>
  <c r="F7" i="8"/>
  <c r="G7" i="8" s="1"/>
  <c r="AF36" i="5"/>
  <c r="AF37" i="5" s="1"/>
  <c r="F5" i="8"/>
  <c r="G5" i="8" s="1"/>
  <c r="H5" i="8"/>
  <c r="I5" i="8" s="1"/>
  <c r="B36" i="5"/>
  <c r="F37" i="5" s="1"/>
  <c r="F2" i="8"/>
  <c r="G2" i="8" s="1"/>
  <c r="H2" i="8"/>
  <c r="I2" i="8" s="1"/>
  <c r="CB37" i="5"/>
  <c r="BD26" i="7"/>
  <c r="BJ27" i="7" s="1"/>
  <c r="AL37" i="5"/>
  <c r="AX36" i="5"/>
  <c r="BD86" i="9"/>
  <c r="BD38" i="9"/>
  <c r="BD116" i="7"/>
  <c r="BJ117" i="7" s="1"/>
  <c r="BD38" i="7"/>
  <c r="CH37" i="5"/>
  <c r="B14" i="8"/>
  <c r="C14" i="8" s="1"/>
  <c r="D14" i="8"/>
  <c r="E14" i="8" s="1"/>
  <c r="B10" i="8"/>
  <c r="C10" i="8" s="1"/>
  <c r="B16" i="8"/>
  <c r="C16" i="8" s="1"/>
  <c r="D16" i="8"/>
  <c r="E16" i="8" s="1"/>
  <c r="D10" i="8" l="1"/>
  <c r="E10" i="8" s="1"/>
  <c r="BD116" i="9"/>
  <c r="BJ117" i="9" s="1"/>
  <c r="BD56" i="9"/>
  <c r="BJ57" i="9" s="1"/>
  <c r="BJ27" i="9"/>
  <c r="BD8" i="9"/>
  <c r="BJ9" i="9" s="1"/>
  <c r="BJ87" i="9"/>
  <c r="D6" i="8"/>
  <c r="BJ69" i="9"/>
  <c r="B6" i="8"/>
  <c r="C6" i="8" s="1"/>
  <c r="BJ39" i="9"/>
  <c r="D4" i="8"/>
  <c r="E4" i="8" s="1"/>
  <c r="B4" i="8"/>
  <c r="C4" i="8" s="1"/>
  <c r="BB37" i="5"/>
  <c r="BD98" i="9"/>
  <c r="D8" i="8" s="1"/>
  <c r="E8" i="8" s="1"/>
  <c r="BJ39" i="7"/>
  <c r="B12" i="8"/>
  <c r="C12" i="8" s="1"/>
  <c r="D12" i="8"/>
  <c r="E12" i="8" s="1"/>
  <c r="K101" i="2"/>
  <c r="K100" i="2"/>
  <c r="D100" i="2"/>
  <c r="C100" i="2" s="1"/>
  <c r="K94" i="2"/>
  <c r="K93" i="2"/>
  <c r="D93" i="2"/>
  <c r="K89" i="2"/>
  <c r="K88" i="2"/>
  <c r="D88" i="2"/>
  <c r="K82" i="2"/>
  <c r="K81" i="2"/>
  <c r="D81" i="2"/>
  <c r="K77" i="2"/>
  <c r="K76" i="2"/>
  <c r="D76" i="2"/>
  <c r="K70" i="2"/>
  <c r="K69" i="2"/>
  <c r="D69" i="2"/>
  <c r="K65" i="2"/>
  <c r="K64" i="2"/>
  <c r="D64" i="2"/>
  <c r="K58" i="2"/>
  <c r="K57" i="2"/>
  <c r="D57" i="2"/>
  <c r="K50" i="2"/>
  <c r="K49" i="2"/>
  <c r="D49" i="2"/>
  <c r="K43" i="2"/>
  <c r="K42" i="2"/>
  <c r="D42" i="2"/>
  <c r="K38" i="2"/>
  <c r="K37" i="2"/>
  <c r="D37" i="2"/>
  <c r="K31" i="2"/>
  <c r="K30" i="2"/>
  <c r="D30" i="2"/>
  <c r="K26" i="2"/>
  <c r="K25" i="2"/>
  <c r="D25" i="2"/>
  <c r="B2" i="8" l="1"/>
  <c r="C2" i="8" s="1"/>
  <c r="D2" i="8"/>
  <c r="E2" i="8" s="1"/>
  <c r="BJ99" i="9"/>
  <c r="B8" i="8"/>
  <c r="C8" i="8" s="1"/>
  <c r="E6" i="8"/>
  <c r="F95" i="1"/>
  <c r="B92" i="2" s="1"/>
  <c r="F82" i="1"/>
  <c r="CT2" i="5" s="1"/>
  <c r="F69" i="1"/>
  <c r="CD2" i="5" s="1"/>
  <c r="F56" i="1"/>
  <c r="BN2" i="5" s="1"/>
  <c r="F43" i="1"/>
  <c r="AX2" i="5" s="1"/>
  <c r="F30" i="1"/>
  <c r="F17" i="1"/>
  <c r="R2" i="5" s="1"/>
  <c r="I2" i="4" l="1"/>
  <c r="O14" i="4"/>
  <c r="O38" i="4"/>
  <c r="O39" i="4"/>
  <c r="O4" i="4"/>
  <c r="P29" i="4"/>
  <c r="O10" i="4"/>
  <c r="O34" i="4"/>
  <c r="P23" i="4"/>
  <c r="P48" i="4"/>
  <c r="O44" i="4"/>
  <c r="O6" i="4"/>
  <c r="P19" i="4"/>
  <c r="P25" i="4"/>
  <c r="O40" i="4"/>
  <c r="O46" i="4"/>
  <c r="O12" i="4"/>
  <c r="P37" i="4"/>
  <c r="O17" i="4"/>
  <c r="O26" i="4"/>
  <c r="P31" i="4"/>
  <c r="P40" i="4"/>
  <c r="P3" i="4"/>
  <c r="P12" i="4"/>
  <c r="P8" i="4"/>
  <c r="P36" i="4"/>
  <c r="O28" i="4"/>
  <c r="O8" i="4"/>
  <c r="P42" i="4"/>
  <c r="O22" i="4"/>
  <c r="P32" i="4"/>
  <c r="P14" i="4"/>
  <c r="P4" i="4"/>
  <c r="O18" i="4"/>
  <c r="O24" i="4"/>
  <c r="P38" i="4"/>
  <c r="P44" i="4"/>
  <c r="P10" i="4"/>
  <c r="O30" i="4"/>
  <c r="O36" i="4"/>
  <c r="P2" i="4"/>
  <c r="P24" i="4"/>
  <c r="P21" i="4"/>
  <c r="O45" i="4"/>
  <c r="O11" i="4"/>
  <c r="O16" i="4"/>
  <c r="P30" i="4"/>
  <c r="P20" i="4"/>
  <c r="O41" i="4"/>
  <c r="O47" i="4"/>
  <c r="O13" i="4"/>
  <c r="O37" i="4"/>
  <c r="O7" i="4"/>
  <c r="O31" i="4"/>
  <c r="P22" i="4"/>
  <c r="O15" i="4"/>
  <c r="P6" i="4"/>
  <c r="O19" i="4"/>
  <c r="P11" i="4"/>
  <c r="P35" i="4"/>
  <c r="O27" i="4"/>
  <c r="P18" i="4"/>
  <c r="P27" i="4"/>
  <c r="P16" i="4"/>
  <c r="O9" i="4"/>
  <c r="O49" i="4"/>
  <c r="P9" i="4"/>
  <c r="P5" i="4"/>
  <c r="P45" i="4"/>
  <c r="O21" i="4"/>
  <c r="P13" i="4"/>
  <c r="O5" i="4"/>
  <c r="B99" i="2"/>
  <c r="C108" i="7" s="1"/>
  <c r="DJ2" i="5"/>
  <c r="P46" i="4"/>
  <c r="O32" i="4"/>
  <c r="P49" i="4"/>
  <c r="P15" i="4"/>
  <c r="P33" i="4"/>
  <c r="P17" i="4"/>
  <c r="P26" i="4"/>
  <c r="O3" i="4"/>
  <c r="O43" i="4"/>
  <c r="P34" i="4"/>
  <c r="P43" i="4"/>
  <c r="P39" i="4"/>
  <c r="P7" i="4"/>
  <c r="P47" i="4"/>
  <c r="O23" i="4"/>
  <c r="O48" i="4"/>
  <c r="P28" i="4"/>
  <c r="O20" i="4"/>
  <c r="O29" i="4"/>
  <c r="O25" i="4"/>
  <c r="O2" i="4"/>
  <c r="P41" i="4"/>
  <c r="O33" i="4"/>
  <c r="O42" i="4"/>
  <c r="O35" i="4"/>
  <c r="AH2" i="5"/>
  <c r="B29" i="2"/>
  <c r="C63" i="9" s="1"/>
  <c r="B36" i="2"/>
  <c r="C78" i="9" s="1"/>
  <c r="B2" i="5"/>
  <c r="B12" i="2"/>
  <c r="C18" i="9" s="1"/>
  <c r="B56" i="2"/>
  <c r="B63" i="2"/>
  <c r="C93" i="7"/>
  <c r="B87" i="2"/>
  <c r="C78" i="7" s="1"/>
  <c r="B80" i="2"/>
  <c r="C63" i="7" s="1"/>
  <c r="B41" i="2"/>
  <c r="C93" i="9" s="1"/>
  <c r="B48" i="2"/>
  <c r="C108" i="9" s="1"/>
  <c r="B24" i="2"/>
  <c r="C48" i="9" s="1"/>
  <c r="B17" i="2"/>
  <c r="C33" i="9" s="1"/>
  <c r="B75" i="2"/>
  <c r="C48" i="7" s="1"/>
  <c r="B68" i="2"/>
  <c r="C33" i="7" s="1"/>
  <c r="I3" i="4"/>
  <c r="I7" i="4"/>
  <c r="I11" i="4"/>
  <c r="I15" i="4"/>
  <c r="I18" i="4"/>
  <c r="I22" i="4"/>
  <c r="I26" i="4"/>
  <c r="I30" i="4"/>
  <c r="I34" i="4"/>
  <c r="I38" i="4"/>
  <c r="I42" i="4"/>
  <c r="I46" i="4"/>
  <c r="I4" i="4"/>
  <c r="I8" i="4"/>
  <c r="I12" i="4"/>
  <c r="I19" i="4"/>
  <c r="I23" i="4"/>
  <c r="I27" i="4"/>
  <c r="I31" i="4"/>
  <c r="I35" i="4"/>
  <c r="I39" i="4"/>
  <c r="I43" i="4"/>
  <c r="I47" i="4"/>
  <c r="I5" i="4"/>
  <c r="I9" i="4"/>
  <c r="I13" i="4"/>
  <c r="I16" i="4"/>
  <c r="I20" i="4"/>
  <c r="I24" i="4"/>
  <c r="I28" i="4"/>
  <c r="I32" i="4"/>
  <c r="I36" i="4"/>
  <c r="I40" i="4"/>
  <c r="I44" i="4"/>
  <c r="I48" i="4"/>
  <c r="I6" i="4"/>
  <c r="I10" i="4"/>
  <c r="I14" i="4"/>
  <c r="I17" i="4"/>
  <c r="I21" i="4"/>
  <c r="I25" i="4"/>
  <c r="I29" i="4"/>
  <c r="I33" i="4"/>
  <c r="I37" i="4"/>
  <c r="I41" i="4"/>
  <c r="I45" i="4"/>
  <c r="I49" i="4"/>
  <c r="J19" i="2"/>
  <c r="J20" i="2" s="1"/>
  <c r="K18" i="2"/>
  <c r="J101" i="2"/>
  <c r="J102" i="2" s="1"/>
  <c r="J100" i="2"/>
  <c r="C102" i="2" s="1"/>
  <c r="D101" i="2"/>
  <c r="K95" i="2"/>
  <c r="D95" i="2"/>
  <c r="D94" i="2"/>
  <c r="J89" i="2"/>
  <c r="J90" i="2" s="1"/>
  <c r="J88" i="2"/>
  <c r="C90" i="2" s="1"/>
  <c r="D89" i="2"/>
  <c r="J82" i="2"/>
  <c r="J83" i="2" s="1"/>
  <c r="J81" i="2"/>
  <c r="C83" i="2" s="1"/>
  <c r="D82" i="2"/>
  <c r="K78" i="2"/>
  <c r="D78" i="2"/>
  <c r="D77" i="2"/>
  <c r="K71" i="2"/>
  <c r="D71" i="2"/>
  <c r="D70" i="2"/>
  <c r="K66" i="2"/>
  <c r="J65" i="2"/>
  <c r="J66" i="2" s="1"/>
  <c r="D66" i="2"/>
  <c r="D65" i="2"/>
  <c r="J58" i="2"/>
  <c r="J59" i="2" s="1"/>
  <c r="J57" i="2"/>
  <c r="C59" i="2" s="1"/>
  <c r="D58" i="2"/>
  <c r="J50" i="2"/>
  <c r="J51" i="2" s="1"/>
  <c r="J49" i="2"/>
  <c r="C51" i="2" s="1"/>
  <c r="D50" i="2"/>
  <c r="K44" i="2"/>
  <c r="J43" i="2"/>
  <c r="J44" i="2" s="1"/>
  <c r="D44" i="2"/>
  <c r="D43" i="2"/>
  <c r="J38" i="2"/>
  <c r="J39" i="2" s="1"/>
  <c r="J37" i="2"/>
  <c r="C39" i="2" s="1"/>
  <c r="D38" i="2"/>
  <c r="K32" i="2"/>
  <c r="J31" i="2"/>
  <c r="J32" i="2" s="1"/>
  <c r="D32" i="2"/>
  <c r="J30" i="2"/>
  <c r="C32" i="2" s="1"/>
  <c r="D31" i="2"/>
  <c r="J26" i="2"/>
  <c r="J27" i="2" s="1"/>
  <c r="J25" i="2"/>
  <c r="C27" i="2" s="1"/>
  <c r="D26" i="2"/>
  <c r="K7" i="2"/>
  <c r="K8" i="2" s="1"/>
  <c r="K6" i="2"/>
  <c r="D8" i="2" s="1"/>
  <c r="C8" i="2" s="1"/>
  <c r="J18" i="2" l="1"/>
  <c r="C20" i="2" s="1"/>
  <c r="D20" i="2"/>
  <c r="C3" i="7"/>
  <c r="C18" i="7"/>
  <c r="J6" i="2"/>
  <c r="J42" i="2"/>
  <c r="C44" i="2" s="1"/>
  <c r="J7" i="2"/>
  <c r="J69" i="2"/>
  <c r="C71" i="2" s="1"/>
  <c r="J70" i="2"/>
  <c r="J71" i="2" s="1"/>
  <c r="J77" i="2"/>
  <c r="J78" i="2" s="1"/>
  <c r="J94" i="2"/>
  <c r="J95" i="2" s="1"/>
  <c r="J64" i="2"/>
  <c r="C66" i="2" s="1"/>
  <c r="J93" i="2"/>
  <c r="C95" i="2" s="1"/>
  <c r="J76" i="2"/>
  <c r="C78" i="2" s="1"/>
  <c r="K102" i="2"/>
  <c r="C101" i="2"/>
  <c r="D102" i="2"/>
  <c r="C93" i="2"/>
  <c r="C94" i="2" s="1"/>
  <c r="K90" i="2"/>
  <c r="C88" i="2"/>
  <c r="C89" i="2" s="1"/>
  <c r="D90" i="2"/>
  <c r="K83" i="2"/>
  <c r="C81" i="2"/>
  <c r="C82" i="2" s="1"/>
  <c r="D83" i="2"/>
  <c r="C76" i="2"/>
  <c r="C77" i="2" s="1"/>
  <c r="C69" i="2"/>
  <c r="C70" i="2" s="1"/>
  <c r="C64" i="2"/>
  <c r="C65" i="2" s="1"/>
  <c r="K59" i="2"/>
  <c r="C57" i="2"/>
  <c r="C58" i="2" s="1"/>
  <c r="D59" i="2"/>
  <c r="K51" i="2"/>
  <c r="C49" i="2"/>
  <c r="C50" i="2" s="1"/>
  <c r="D51" i="2"/>
  <c r="C42" i="2"/>
  <c r="C43" i="2" s="1"/>
  <c r="K39" i="2"/>
  <c r="C37" i="2"/>
  <c r="C38" i="2" s="1"/>
  <c r="D39" i="2"/>
  <c r="C30" i="2"/>
  <c r="C31" i="2" s="1"/>
  <c r="K27" i="2"/>
  <c r="C25" i="2"/>
  <c r="C26" i="2" s="1"/>
  <c r="D27" i="2"/>
  <c r="K20" i="2"/>
  <c r="D3" i="2"/>
  <c r="S3" i="9" s="1"/>
  <c r="B3" i="2"/>
  <c r="C3" i="9" s="1"/>
  <c r="J14" i="2"/>
  <c r="J13" i="2"/>
  <c r="J8" i="2" l="1"/>
  <c r="K3" i="4" l="1"/>
  <c r="L3" i="4" s="1"/>
  <c r="K42" i="4"/>
  <c r="L42" i="4" s="1"/>
  <c r="K46" i="4"/>
  <c r="L46" i="4" s="1"/>
  <c r="K26" i="4"/>
  <c r="L26" i="4" s="1"/>
  <c r="M43" i="4"/>
  <c r="N43" i="4" s="1"/>
  <c r="M35" i="4"/>
  <c r="N35" i="4" s="1"/>
  <c r="M27" i="4"/>
  <c r="N27" i="4" s="1"/>
  <c r="M19" i="4"/>
  <c r="N19" i="4" s="1"/>
  <c r="M12" i="4"/>
  <c r="N12" i="4" s="1"/>
  <c r="M4" i="4"/>
  <c r="N4" i="4" s="1"/>
  <c r="K35" i="4"/>
  <c r="L35" i="4" s="1"/>
  <c r="K25" i="4"/>
  <c r="L25" i="4" s="1"/>
  <c r="K17" i="4"/>
  <c r="L17" i="4" s="1"/>
  <c r="K10" i="4"/>
  <c r="L10" i="4" s="1"/>
  <c r="K45" i="4"/>
  <c r="L45" i="4" s="1"/>
  <c r="K2" i="4"/>
  <c r="L2" i="4" s="1"/>
  <c r="M42" i="4"/>
  <c r="N42" i="4" s="1"/>
  <c r="M34" i="4"/>
  <c r="N34" i="4" s="1"/>
  <c r="M26" i="4"/>
  <c r="N26" i="4" s="1"/>
  <c r="M18" i="4"/>
  <c r="N18" i="4" s="1"/>
  <c r="M11" i="4"/>
  <c r="N11" i="4" s="1"/>
  <c r="M3" i="4"/>
  <c r="N3" i="4" s="1"/>
  <c r="K40" i="4"/>
  <c r="L40" i="4" s="1"/>
  <c r="K24" i="4"/>
  <c r="L24" i="4" s="1"/>
  <c r="K16" i="4"/>
  <c r="L16" i="4" s="1"/>
  <c r="K9" i="4"/>
  <c r="L9" i="4" s="1"/>
  <c r="K38" i="4"/>
  <c r="L38" i="4" s="1"/>
  <c r="M41" i="4"/>
  <c r="N41" i="4" s="1"/>
  <c r="M33" i="4"/>
  <c r="N33" i="4" s="1"/>
  <c r="M25" i="4"/>
  <c r="N25" i="4" s="1"/>
  <c r="M17" i="4"/>
  <c r="N17" i="4" s="1"/>
  <c r="M10" i="4"/>
  <c r="N10" i="4" s="1"/>
  <c r="K47" i="4"/>
  <c r="L47" i="4" s="1"/>
  <c r="K31" i="4"/>
  <c r="L31" i="4" s="1"/>
  <c r="K23" i="4"/>
  <c r="L23" i="4" s="1"/>
  <c r="K8" i="4"/>
  <c r="L8" i="4" s="1"/>
  <c r="K41" i="4"/>
  <c r="L41" i="4" s="1"/>
  <c r="M48" i="4"/>
  <c r="N48" i="4" s="1"/>
  <c r="M40" i="4"/>
  <c r="N40" i="4" s="1"/>
  <c r="M32" i="4"/>
  <c r="N32" i="4" s="1"/>
  <c r="M24" i="4"/>
  <c r="N24" i="4" s="1"/>
  <c r="M16" i="4"/>
  <c r="N16" i="4" s="1"/>
  <c r="M9" i="4"/>
  <c r="N9" i="4" s="1"/>
  <c r="K49" i="4"/>
  <c r="L49" i="4" s="1"/>
  <c r="K36" i="4"/>
  <c r="L36" i="4" s="1"/>
  <c r="K22" i="4"/>
  <c r="L22" i="4" s="1"/>
  <c r="K15" i="4"/>
  <c r="L15" i="4" s="1"/>
  <c r="K7" i="4"/>
  <c r="L7" i="4" s="1"/>
  <c r="M49" i="4"/>
  <c r="N49" i="4" s="1"/>
  <c r="M2" i="4"/>
  <c r="N2" i="4" s="1"/>
  <c r="K34" i="4"/>
  <c r="L34" i="4" s="1"/>
  <c r="M47" i="4"/>
  <c r="N47" i="4" s="1"/>
  <c r="M39" i="4"/>
  <c r="N39" i="4" s="1"/>
  <c r="M31" i="4"/>
  <c r="N31" i="4" s="1"/>
  <c r="M23" i="4"/>
  <c r="N23" i="4" s="1"/>
  <c r="M8" i="4"/>
  <c r="N8" i="4" s="1"/>
  <c r="K43" i="4"/>
  <c r="L43" i="4" s="1"/>
  <c r="K29" i="4"/>
  <c r="L29" i="4" s="1"/>
  <c r="K21" i="4"/>
  <c r="L21" i="4" s="1"/>
  <c r="K14" i="4"/>
  <c r="L14" i="4" s="1"/>
  <c r="K6" i="4"/>
  <c r="L6" i="4" s="1"/>
  <c r="K37" i="4"/>
  <c r="L37" i="4" s="1"/>
  <c r="M46" i="4"/>
  <c r="N46" i="4" s="1"/>
  <c r="M38" i="4"/>
  <c r="N38" i="4" s="1"/>
  <c r="M30" i="4"/>
  <c r="N30" i="4" s="1"/>
  <c r="M22" i="4"/>
  <c r="N22" i="4" s="1"/>
  <c r="M15" i="4"/>
  <c r="N15" i="4" s="1"/>
  <c r="M7" i="4"/>
  <c r="N7" i="4" s="1"/>
  <c r="K48" i="4"/>
  <c r="L48" i="4" s="1"/>
  <c r="K30" i="4"/>
  <c r="L30" i="4" s="1"/>
  <c r="K20" i="4"/>
  <c r="L20" i="4" s="1"/>
  <c r="K13" i="4"/>
  <c r="L13" i="4" s="1"/>
  <c r="K5" i="4"/>
  <c r="L5" i="4" s="1"/>
  <c r="K32" i="4"/>
  <c r="L32" i="4" s="1"/>
  <c r="M45" i="4"/>
  <c r="N45" i="4" s="1"/>
  <c r="M37" i="4"/>
  <c r="N37" i="4" s="1"/>
  <c r="M29" i="4"/>
  <c r="N29" i="4" s="1"/>
  <c r="M21" i="4"/>
  <c r="N21" i="4" s="1"/>
  <c r="M14" i="4"/>
  <c r="N14" i="4" s="1"/>
  <c r="M6" i="4"/>
  <c r="N6" i="4" s="1"/>
  <c r="K39" i="4"/>
  <c r="L39" i="4" s="1"/>
  <c r="K27" i="4"/>
  <c r="L27" i="4" s="1"/>
  <c r="K19" i="4"/>
  <c r="L19" i="4" s="1"/>
  <c r="K12" i="4"/>
  <c r="L12" i="4" s="1"/>
  <c r="K4" i="4"/>
  <c r="L4" i="4" s="1"/>
  <c r="K33" i="4"/>
  <c r="L33" i="4" s="1"/>
  <c r="M44" i="4"/>
  <c r="N44" i="4" s="1"/>
  <c r="M36" i="4"/>
  <c r="N36" i="4" s="1"/>
  <c r="M28" i="4"/>
  <c r="N28" i="4" s="1"/>
  <c r="M20" i="4"/>
  <c r="N20" i="4" s="1"/>
  <c r="M13" i="4"/>
  <c r="N13" i="4" s="1"/>
  <c r="M5" i="4"/>
  <c r="N5" i="4" s="1"/>
  <c r="K44" i="4"/>
  <c r="L44" i="4" s="1"/>
  <c r="K28" i="4"/>
  <c r="L28" i="4" s="1"/>
  <c r="K18" i="4"/>
  <c r="L18" i="4" s="1"/>
  <c r="K11" i="4"/>
  <c r="L11" i="4" s="1"/>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H3" i="4" l="1"/>
  <c r="H7" i="4"/>
  <c r="H11" i="4"/>
  <c r="H15" i="4"/>
  <c r="H19" i="4"/>
  <c r="H23" i="4"/>
  <c r="H27" i="4"/>
  <c r="H31" i="4"/>
  <c r="H35" i="4"/>
  <c r="H39" i="4"/>
  <c r="H43" i="4"/>
  <c r="H47" i="4"/>
  <c r="H33" i="4"/>
  <c r="H45" i="4"/>
  <c r="H4" i="4"/>
  <c r="H8" i="4"/>
  <c r="H12" i="4"/>
  <c r="H16" i="4"/>
  <c r="H20" i="4"/>
  <c r="H24" i="4"/>
  <c r="H28" i="4"/>
  <c r="H32" i="4"/>
  <c r="H36" i="4"/>
  <c r="H40" i="4"/>
  <c r="H44" i="4"/>
  <c r="H48" i="4"/>
  <c r="H37" i="4"/>
  <c r="H49" i="4"/>
  <c r="H5" i="4"/>
  <c r="H9" i="4"/>
  <c r="H13" i="4"/>
  <c r="H17" i="4"/>
  <c r="H21" i="4"/>
  <c r="H25" i="4"/>
  <c r="H29" i="4"/>
  <c r="H41" i="4"/>
  <c r="H6" i="4"/>
  <c r="H10" i="4"/>
  <c r="H14" i="4"/>
  <c r="H18" i="4"/>
  <c r="H22" i="4"/>
  <c r="H26" i="4"/>
  <c r="H30" i="4"/>
  <c r="H34" i="4"/>
  <c r="H38" i="4"/>
  <c r="H42" i="4"/>
  <c r="H46" i="4"/>
  <c r="H2" i="4"/>
  <c r="N50" i="4"/>
  <c r="L5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thor>
  </authors>
  <commentList>
    <comment ref="W5" authorId="0" shapeId="0" xr:uid="{00000000-0006-0000-0300-000001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 authorId="0" shapeId="0" xr:uid="{00000000-0006-0000-0300-000002000000}">
      <text>
        <r>
          <rPr>
            <b/>
            <sz val="9"/>
            <color indexed="81"/>
            <rFont val="ＭＳ Ｐゴシック"/>
            <family val="3"/>
            <charset val="128"/>
          </rPr>
          <t>t:</t>
        </r>
        <r>
          <rPr>
            <sz val="9"/>
            <color indexed="81"/>
            <rFont val="ＭＳ Ｐゴシック"/>
            <family val="3"/>
            <charset val="128"/>
          </rPr>
          <t xml:space="preserve">
負け数のカウント
</t>
        </r>
      </text>
    </comment>
    <comment ref="N9" authorId="0" shapeId="0" xr:uid="{00000000-0006-0000-0300-000003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 authorId="0" shapeId="0" xr:uid="{00000000-0006-0000-0300-000004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3" authorId="0" shapeId="0" xr:uid="{00000000-0006-0000-0300-000005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3" authorId="0" shapeId="0" xr:uid="{00000000-0006-0000-0300-000006000000}">
      <text>
        <r>
          <rPr>
            <b/>
            <sz val="9"/>
            <color indexed="81"/>
            <rFont val="ＭＳ Ｐゴシック"/>
            <family val="3"/>
            <charset val="128"/>
          </rPr>
          <t>t:</t>
        </r>
        <r>
          <rPr>
            <sz val="9"/>
            <color indexed="81"/>
            <rFont val="ＭＳ Ｐゴシック"/>
            <family val="3"/>
            <charset val="128"/>
          </rPr>
          <t xml:space="preserve">
負け数のカウント
</t>
        </r>
      </text>
    </comment>
    <comment ref="W20" authorId="0" shapeId="0" xr:uid="{00000000-0006-0000-0300-000007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20" authorId="0" shapeId="0" xr:uid="{00000000-0006-0000-0300-000008000000}">
      <text>
        <r>
          <rPr>
            <b/>
            <sz val="9"/>
            <color indexed="81"/>
            <rFont val="ＭＳ Ｐゴシック"/>
            <family val="3"/>
            <charset val="128"/>
          </rPr>
          <t>t:</t>
        </r>
        <r>
          <rPr>
            <sz val="9"/>
            <color indexed="81"/>
            <rFont val="ＭＳ Ｐゴシック"/>
            <family val="3"/>
            <charset val="128"/>
          </rPr>
          <t xml:space="preserve">
負け数のカウント
</t>
        </r>
      </text>
    </comment>
    <comment ref="N24" authorId="0" shapeId="0" xr:uid="{00000000-0006-0000-0300-000009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24" authorId="0" shapeId="0" xr:uid="{00000000-0006-0000-0300-00000A000000}">
      <text>
        <r>
          <rPr>
            <b/>
            <sz val="9"/>
            <color indexed="81"/>
            <rFont val="ＭＳ Ｐゴシック"/>
            <family val="3"/>
            <charset val="128"/>
          </rPr>
          <t>t:</t>
        </r>
        <r>
          <rPr>
            <sz val="9"/>
            <color indexed="81"/>
            <rFont val="ＭＳ Ｐゴシック"/>
            <family val="3"/>
            <charset val="128"/>
          </rPr>
          <t xml:space="preserve">
負け数のカウント
</t>
        </r>
      </text>
    </comment>
    <comment ref="N28" authorId="0" shapeId="0" xr:uid="{00000000-0006-0000-0300-00000B000000}">
      <text>
        <r>
          <rPr>
            <b/>
            <sz val="9"/>
            <color indexed="81"/>
            <rFont val="ＭＳ Ｐゴシック"/>
            <family val="3"/>
            <charset val="128"/>
          </rPr>
          <t>t:</t>
        </r>
        <r>
          <rPr>
            <sz val="9"/>
            <color indexed="81"/>
            <rFont val="ＭＳ Ｐゴシック"/>
            <family val="3"/>
            <charset val="128"/>
          </rPr>
          <t xml:space="preserve">
負け数のカウント
</t>
        </r>
      </text>
    </comment>
    <comment ref="W28" authorId="0" shapeId="0" xr:uid="{00000000-0006-0000-0300-00000C000000}">
      <text>
        <r>
          <rPr>
            <b/>
            <sz val="9"/>
            <color indexed="81"/>
            <rFont val="ＭＳ Ｐゴシック"/>
            <family val="3"/>
            <charset val="128"/>
          </rPr>
          <t>t:</t>
        </r>
        <r>
          <rPr>
            <sz val="9"/>
            <color indexed="81"/>
            <rFont val="ＭＳ Ｐゴシック"/>
            <family val="3"/>
            <charset val="128"/>
          </rPr>
          <t xml:space="preserve">
負け数のカウント
</t>
        </r>
      </text>
    </comment>
    <comment ref="W35" authorId="0" shapeId="0" xr:uid="{00000000-0006-0000-0300-00000D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35" authorId="0" shapeId="0" xr:uid="{00000000-0006-0000-0300-00000E000000}">
      <text>
        <r>
          <rPr>
            <b/>
            <sz val="9"/>
            <color indexed="81"/>
            <rFont val="ＭＳ Ｐゴシック"/>
            <family val="3"/>
            <charset val="128"/>
          </rPr>
          <t>t:</t>
        </r>
        <r>
          <rPr>
            <sz val="9"/>
            <color indexed="81"/>
            <rFont val="ＭＳ Ｐゴシック"/>
            <family val="3"/>
            <charset val="128"/>
          </rPr>
          <t xml:space="preserve">
負け数のカウント
</t>
        </r>
      </text>
    </comment>
    <comment ref="N39" authorId="0" shapeId="0" xr:uid="{00000000-0006-0000-0300-00000F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39" authorId="0" shapeId="0" xr:uid="{00000000-0006-0000-0300-000010000000}">
      <text>
        <r>
          <rPr>
            <b/>
            <sz val="9"/>
            <color indexed="81"/>
            <rFont val="ＭＳ Ｐゴシック"/>
            <family val="3"/>
            <charset val="128"/>
          </rPr>
          <t>t:</t>
        </r>
        <r>
          <rPr>
            <sz val="9"/>
            <color indexed="81"/>
            <rFont val="ＭＳ Ｐゴシック"/>
            <family val="3"/>
            <charset val="128"/>
          </rPr>
          <t xml:space="preserve">
負け数のカウント
</t>
        </r>
      </text>
    </comment>
    <comment ref="N43" authorId="0" shapeId="0" xr:uid="{00000000-0006-0000-0300-000011000000}">
      <text>
        <r>
          <rPr>
            <b/>
            <sz val="9"/>
            <color indexed="81"/>
            <rFont val="ＭＳ Ｐゴシック"/>
            <family val="3"/>
            <charset val="128"/>
          </rPr>
          <t>t:</t>
        </r>
        <r>
          <rPr>
            <sz val="9"/>
            <color indexed="81"/>
            <rFont val="ＭＳ Ｐゴシック"/>
            <family val="3"/>
            <charset val="128"/>
          </rPr>
          <t xml:space="preserve">
負け数のカウント
</t>
        </r>
      </text>
    </comment>
    <comment ref="W43" authorId="0" shapeId="0" xr:uid="{00000000-0006-0000-0300-000012000000}">
      <text>
        <r>
          <rPr>
            <b/>
            <sz val="9"/>
            <color indexed="81"/>
            <rFont val="ＭＳ Ｐゴシック"/>
            <family val="3"/>
            <charset val="128"/>
          </rPr>
          <t>t:</t>
        </r>
        <r>
          <rPr>
            <sz val="9"/>
            <color indexed="81"/>
            <rFont val="ＭＳ Ｐゴシック"/>
            <family val="3"/>
            <charset val="128"/>
          </rPr>
          <t xml:space="preserve">
負け数のカウント
</t>
        </r>
      </text>
    </comment>
    <comment ref="W50" authorId="0" shapeId="0" xr:uid="{00000000-0006-0000-0300-000013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0" authorId="0" shapeId="0" xr:uid="{00000000-0006-0000-0300-000014000000}">
      <text>
        <r>
          <rPr>
            <b/>
            <sz val="9"/>
            <color indexed="81"/>
            <rFont val="ＭＳ Ｐゴシック"/>
            <family val="3"/>
            <charset val="128"/>
          </rPr>
          <t>t:</t>
        </r>
        <r>
          <rPr>
            <sz val="9"/>
            <color indexed="81"/>
            <rFont val="ＭＳ Ｐゴシック"/>
            <family val="3"/>
            <charset val="128"/>
          </rPr>
          <t xml:space="preserve">
負け数のカウント
</t>
        </r>
      </text>
    </comment>
    <comment ref="N54" authorId="0" shapeId="0" xr:uid="{00000000-0006-0000-0300-000015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4" authorId="0" shapeId="0" xr:uid="{00000000-0006-0000-0300-000016000000}">
      <text>
        <r>
          <rPr>
            <b/>
            <sz val="9"/>
            <color indexed="81"/>
            <rFont val="ＭＳ Ｐゴシック"/>
            <family val="3"/>
            <charset val="128"/>
          </rPr>
          <t>t:</t>
        </r>
        <r>
          <rPr>
            <sz val="9"/>
            <color indexed="81"/>
            <rFont val="ＭＳ Ｐゴシック"/>
            <family val="3"/>
            <charset val="128"/>
          </rPr>
          <t xml:space="preserve">
負け数のカウント
</t>
        </r>
      </text>
    </comment>
    <comment ref="N58" authorId="0" shapeId="0" xr:uid="{00000000-0006-0000-0300-000017000000}">
      <text>
        <r>
          <rPr>
            <b/>
            <sz val="9"/>
            <color indexed="81"/>
            <rFont val="ＭＳ Ｐゴシック"/>
            <family val="3"/>
            <charset val="128"/>
          </rPr>
          <t>t:</t>
        </r>
        <r>
          <rPr>
            <sz val="9"/>
            <color indexed="81"/>
            <rFont val="ＭＳ Ｐゴシック"/>
            <family val="3"/>
            <charset val="128"/>
          </rPr>
          <t xml:space="preserve">
負け数のカウント
</t>
        </r>
      </text>
    </comment>
    <comment ref="W58" authorId="0" shapeId="0" xr:uid="{00000000-0006-0000-0300-000018000000}">
      <text>
        <r>
          <rPr>
            <b/>
            <sz val="9"/>
            <color indexed="81"/>
            <rFont val="ＭＳ Ｐゴシック"/>
            <family val="3"/>
            <charset val="128"/>
          </rPr>
          <t>t:</t>
        </r>
        <r>
          <rPr>
            <sz val="9"/>
            <color indexed="81"/>
            <rFont val="ＭＳ Ｐゴシック"/>
            <family val="3"/>
            <charset val="128"/>
          </rPr>
          <t xml:space="preserve">
負け数のカウント
</t>
        </r>
      </text>
    </comment>
    <comment ref="W65" authorId="0" shapeId="0" xr:uid="{00000000-0006-0000-0300-000019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65" authorId="0" shapeId="0" xr:uid="{00000000-0006-0000-0300-00001A000000}">
      <text>
        <r>
          <rPr>
            <b/>
            <sz val="9"/>
            <color indexed="81"/>
            <rFont val="ＭＳ Ｐゴシック"/>
            <family val="3"/>
            <charset val="128"/>
          </rPr>
          <t>t:</t>
        </r>
        <r>
          <rPr>
            <sz val="9"/>
            <color indexed="81"/>
            <rFont val="ＭＳ Ｐゴシック"/>
            <family val="3"/>
            <charset val="128"/>
          </rPr>
          <t xml:space="preserve">
負け数のカウント
</t>
        </r>
      </text>
    </comment>
    <comment ref="N69" authorId="0" shapeId="0" xr:uid="{00000000-0006-0000-0300-00001B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69" authorId="0" shapeId="0" xr:uid="{00000000-0006-0000-0300-00001C000000}">
      <text>
        <r>
          <rPr>
            <b/>
            <sz val="9"/>
            <color indexed="81"/>
            <rFont val="ＭＳ Ｐゴシック"/>
            <family val="3"/>
            <charset val="128"/>
          </rPr>
          <t>t:</t>
        </r>
        <r>
          <rPr>
            <sz val="9"/>
            <color indexed="81"/>
            <rFont val="ＭＳ Ｐゴシック"/>
            <family val="3"/>
            <charset val="128"/>
          </rPr>
          <t xml:space="preserve">
負け数のカウント
</t>
        </r>
      </text>
    </comment>
    <comment ref="N73" authorId="0" shapeId="0" xr:uid="{00000000-0006-0000-0300-00001D000000}">
      <text>
        <r>
          <rPr>
            <b/>
            <sz val="9"/>
            <color indexed="81"/>
            <rFont val="ＭＳ Ｐゴシック"/>
            <family val="3"/>
            <charset val="128"/>
          </rPr>
          <t>t:</t>
        </r>
        <r>
          <rPr>
            <sz val="9"/>
            <color indexed="81"/>
            <rFont val="ＭＳ Ｐゴシック"/>
            <family val="3"/>
            <charset val="128"/>
          </rPr>
          <t xml:space="preserve">
負け数のカウント
</t>
        </r>
      </text>
    </comment>
    <comment ref="W73" authorId="0" shapeId="0" xr:uid="{00000000-0006-0000-0300-00001E000000}">
      <text>
        <r>
          <rPr>
            <b/>
            <sz val="9"/>
            <color indexed="81"/>
            <rFont val="ＭＳ Ｐゴシック"/>
            <family val="3"/>
            <charset val="128"/>
          </rPr>
          <t>t:</t>
        </r>
        <r>
          <rPr>
            <sz val="9"/>
            <color indexed="81"/>
            <rFont val="ＭＳ Ｐゴシック"/>
            <family val="3"/>
            <charset val="128"/>
          </rPr>
          <t xml:space="preserve">
負け数のカウント
</t>
        </r>
      </text>
    </comment>
    <comment ref="W80" authorId="0" shapeId="0" xr:uid="{00000000-0006-0000-0300-00001F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80" authorId="0" shapeId="0" xr:uid="{00000000-0006-0000-0300-000020000000}">
      <text>
        <r>
          <rPr>
            <b/>
            <sz val="9"/>
            <color indexed="81"/>
            <rFont val="ＭＳ Ｐゴシック"/>
            <family val="3"/>
            <charset val="128"/>
          </rPr>
          <t>t:</t>
        </r>
        <r>
          <rPr>
            <sz val="9"/>
            <color indexed="81"/>
            <rFont val="ＭＳ Ｐゴシック"/>
            <family val="3"/>
            <charset val="128"/>
          </rPr>
          <t xml:space="preserve">
負け数のカウント
</t>
        </r>
      </text>
    </comment>
    <comment ref="N84" authorId="0" shapeId="0" xr:uid="{00000000-0006-0000-0300-000021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84" authorId="0" shapeId="0" xr:uid="{00000000-0006-0000-0300-000022000000}">
      <text>
        <r>
          <rPr>
            <b/>
            <sz val="9"/>
            <color indexed="81"/>
            <rFont val="ＭＳ Ｐゴシック"/>
            <family val="3"/>
            <charset val="128"/>
          </rPr>
          <t>t:</t>
        </r>
        <r>
          <rPr>
            <sz val="9"/>
            <color indexed="81"/>
            <rFont val="ＭＳ Ｐゴシック"/>
            <family val="3"/>
            <charset val="128"/>
          </rPr>
          <t xml:space="preserve">
負け数のカウント
</t>
        </r>
      </text>
    </comment>
    <comment ref="N88" authorId="0" shapeId="0" xr:uid="{00000000-0006-0000-0300-000023000000}">
      <text>
        <r>
          <rPr>
            <b/>
            <sz val="9"/>
            <color indexed="81"/>
            <rFont val="ＭＳ Ｐゴシック"/>
            <family val="3"/>
            <charset val="128"/>
          </rPr>
          <t>t:</t>
        </r>
        <r>
          <rPr>
            <sz val="9"/>
            <color indexed="81"/>
            <rFont val="ＭＳ Ｐゴシック"/>
            <family val="3"/>
            <charset val="128"/>
          </rPr>
          <t xml:space="preserve">
負け数のカウント
</t>
        </r>
      </text>
    </comment>
    <comment ref="W88" authorId="0" shapeId="0" xr:uid="{00000000-0006-0000-0300-000024000000}">
      <text>
        <r>
          <rPr>
            <b/>
            <sz val="9"/>
            <color indexed="81"/>
            <rFont val="ＭＳ Ｐゴシック"/>
            <family val="3"/>
            <charset val="128"/>
          </rPr>
          <t>t:</t>
        </r>
        <r>
          <rPr>
            <sz val="9"/>
            <color indexed="81"/>
            <rFont val="ＭＳ Ｐゴシック"/>
            <family val="3"/>
            <charset val="128"/>
          </rPr>
          <t xml:space="preserve">
負け数のカウント
</t>
        </r>
      </text>
    </comment>
    <comment ref="W95" authorId="0" shapeId="0" xr:uid="{00000000-0006-0000-0300-000025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5" authorId="0" shapeId="0" xr:uid="{00000000-0006-0000-0300-000026000000}">
      <text>
        <r>
          <rPr>
            <b/>
            <sz val="9"/>
            <color indexed="81"/>
            <rFont val="ＭＳ Ｐゴシック"/>
            <family val="3"/>
            <charset val="128"/>
          </rPr>
          <t>t:</t>
        </r>
        <r>
          <rPr>
            <sz val="9"/>
            <color indexed="81"/>
            <rFont val="ＭＳ Ｐゴシック"/>
            <family val="3"/>
            <charset val="128"/>
          </rPr>
          <t xml:space="preserve">
負け数のカウント
</t>
        </r>
      </text>
    </comment>
    <comment ref="N99" authorId="0" shapeId="0" xr:uid="{00000000-0006-0000-0300-000027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9" authorId="0" shapeId="0" xr:uid="{00000000-0006-0000-0300-000028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03" authorId="0" shapeId="0" xr:uid="{00000000-0006-0000-0300-000029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03" authorId="0" shapeId="0" xr:uid="{00000000-0006-0000-0300-00002A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10" authorId="0" shapeId="0" xr:uid="{00000000-0006-0000-0300-00002B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110" authorId="0" shapeId="0" xr:uid="{00000000-0006-0000-0300-00002C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14" authorId="0" shapeId="0" xr:uid="{00000000-0006-0000-0300-00002D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114" authorId="0" shapeId="0" xr:uid="{00000000-0006-0000-0300-00002E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18" authorId="0" shapeId="0" xr:uid="{00000000-0006-0000-0300-00002F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18" authorId="0" shapeId="0" xr:uid="{00000000-0006-0000-0300-000030000000}">
      <text>
        <r>
          <rPr>
            <b/>
            <sz val="9"/>
            <color indexed="81"/>
            <rFont val="ＭＳ Ｐゴシック"/>
            <family val="3"/>
            <charset val="128"/>
          </rPr>
          <t>t:</t>
        </r>
        <r>
          <rPr>
            <sz val="9"/>
            <color indexed="81"/>
            <rFont val="ＭＳ Ｐゴシック"/>
            <family val="3"/>
            <charset val="128"/>
          </rPr>
          <t xml:space="preserve">
負け数のカウント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uthor>
  </authors>
  <commentList>
    <comment ref="W5" authorId="0" shapeId="0" xr:uid="{00000000-0006-0000-0400-000001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 authorId="0" shapeId="0" xr:uid="{00000000-0006-0000-0400-000002000000}">
      <text>
        <r>
          <rPr>
            <b/>
            <sz val="9"/>
            <color indexed="81"/>
            <rFont val="ＭＳ Ｐゴシック"/>
            <family val="3"/>
            <charset val="128"/>
          </rPr>
          <t>t:</t>
        </r>
        <r>
          <rPr>
            <sz val="9"/>
            <color indexed="81"/>
            <rFont val="ＭＳ Ｐゴシック"/>
            <family val="3"/>
            <charset val="128"/>
          </rPr>
          <t xml:space="preserve">
負け数のカウント
</t>
        </r>
      </text>
    </comment>
    <comment ref="N9" authorId="0" shapeId="0" xr:uid="{00000000-0006-0000-0400-000003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 authorId="0" shapeId="0" xr:uid="{00000000-0006-0000-0400-000004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3" authorId="0" shapeId="0" xr:uid="{00000000-0006-0000-0400-000005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3" authorId="0" shapeId="0" xr:uid="{00000000-0006-0000-0400-000006000000}">
      <text>
        <r>
          <rPr>
            <b/>
            <sz val="9"/>
            <color indexed="81"/>
            <rFont val="ＭＳ Ｐゴシック"/>
            <family val="3"/>
            <charset val="128"/>
          </rPr>
          <t>t:</t>
        </r>
        <r>
          <rPr>
            <sz val="9"/>
            <color indexed="81"/>
            <rFont val="ＭＳ Ｐゴシック"/>
            <family val="3"/>
            <charset val="128"/>
          </rPr>
          <t xml:space="preserve">
負け数のカウント
</t>
        </r>
      </text>
    </comment>
    <comment ref="W20" authorId="0" shapeId="0" xr:uid="{00000000-0006-0000-0400-000007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20" authorId="0" shapeId="0" xr:uid="{00000000-0006-0000-0400-000008000000}">
      <text>
        <r>
          <rPr>
            <b/>
            <sz val="9"/>
            <color indexed="81"/>
            <rFont val="ＭＳ Ｐゴシック"/>
            <family val="3"/>
            <charset val="128"/>
          </rPr>
          <t>t:</t>
        </r>
        <r>
          <rPr>
            <sz val="9"/>
            <color indexed="81"/>
            <rFont val="ＭＳ Ｐゴシック"/>
            <family val="3"/>
            <charset val="128"/>
          </rPr>
          <t xml:space="preserve">
負け数のカウント
</t>
        </r>
      </text>
    </comment>
    <comment ref="N24" authorId="0" shapeId="0" xr:uid="{00000000-0006-0000-0400-000009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24" authorId="0" shapeId="0" xr:uid="{00000000-0006-0000-0400-00000A000000}">
      <text>
        <r>
          <rPr>
            <b/>
            <sz val="9"/>
            <color indexed="81"/>
            <rFont val="ＭＳ Ｐゴシック"/>
            <family val="3"/>
            <charset val="128"/>
          </rPr>
          <t>t:</t>
        </r>
        <r>
          <rPr>
            <sz val="9"/>
            <color indexed="81"/>
            <rFont val="ＭＳ Ｐゴシック"/>
            <family val="3"/>
            <charset val="128"/>
          </rPr>
          <t xml:space="preserve">
負け数のカウント
</t>
        </r>
      </text>
    </comment>
    <comment ref="N28" authorId="0" shapeId="0" xr:uid="{00000000-0006-0000-0400-00000B000000}">
      <text>
        <r>
          <rPr>
            <b/>
            <sz val="9"/>
            <color indexed="81"/>
            <rFont val="ＭＳ Ｐゴシック"/>
            <family val="3"/>
            <charset val="128"/>
          </rPr>
          <t>t:</t>
        </r>
        <r>
          <rPr>
            <sz val="9"/>
            <color indexed="81"/>
            <rFont val="ＭＳ Ｐゴシック"/>
            <family val="3"/>
            <charset val="128"/>
          </rPr>
          <t xml:space="preserve">
負け数のカウント
</t>
        </r>
      </text>
    </comment>
    <comment ref="W28" authorId="0" shapeId="0" xr:uid="{00000000-0006-0000-0400-00000C000000}">
      <text>
        <r>
          <rPr>
            <b/>
            <sz val="9"/>
            <color indexed="81"/>
            <rFont val="ＭＳ Ｐゴシック"/>
            <family val="3"/>
            <charset val="128"/>
          </rPr>
          <t>t:</t>
        </r>
        <r>
          <rPr>
            <sz val="9"/>
            <color indexed="81"/>
            <rFont val="ＭＳ Ｐゴシック"/>
            <family val="3"/>
            <charset val="128"/>
          </rPr>
          <t xml:space="preserve">
負け数のカウント
</t>
        </r>
      </text>
    </comment>
    <comment ref="W35" authorId="0" shapeId="0" xr:uid="{00000000-0006-0000-0400-00000D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35" authorId="0" shapeId="0" xr:uid="{00000000-0006-0000-0400-00000E000000}">
      <text>
        <r>
          <rPr>
            <b/>
            <sz val="9"/>
            <color indexed="81"/>
            <rFont val="ＭＳ Ｐゴシック"/>
            <family val="3"/>
            <charset val="128"/>
          </rPr>
          <t>t:</t>
        </r>
        <r>
          <rPr>
            <sz val="9"/>
            <color indexed="81"/>
            <rFont val="ＭＳ Ｐゴシック"/>
            <family val="3"/>
            <charset val="128"/>
          </rPr>
          <t xml:space="preserve">
負け数のカウント
</t>
        </r>
      </text>
    </comment>
    <comment ref="N39" authorId="0" shapeId="0" xr:uid="{00000000-0006-0000-0400-00000F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39" authorId="0" shapeId="0" xr:uid="{00000000-0006-0000-0400-000010000000}">
      <text>
        <r>
          <rPr>
            <b/>
            <sz val="9"/>
            <color indexed="81"/>
            <rFont val="ＭＳ Ｐゴシック"/>
            <family val="3"/>
            <charset val="128"/>
          </rPr>
          <t>t:</t>
        </r>
        <r>
          <rPr>
            <sz val="9"/>
            <color indexed="81"/>
            <rFont val="ＭＳ Ｐゴシック"/>
            <family val="3"/>
            <charset val="128"/>
          </rPr>
          <t xml:space="preserve">
負け数のカウント
</t>
        </r>
      </text>
    </comment>
    <comment ref="N43" authorId="0" shapeId="0" xr:uid="{00000000-0006-0000-0400-000011000000}">
      <text>
        <r>
          <rPr>
            <b/>
            <sz val="9"/>
            <color indexed="81"/>
            <rFont val="ＭＳ Ｐゴシック"/>
            <family val="3"/>
            <charset val="128"/>
          </rPr>
          <t>t:</t>
        </r>
        <r>
          <rPr>
            <sz val="9"/>
            <color indexed="81"/>
            <rFont val="ＭＳ Ｐゴシック"/>
            <family val="3"/>
            <charset val="128"/>
          </rPr>
          <t xml:space="preserve">
負け数のカウント
</t>
        </r>
      </text>
    </comment>
    <comment ref="W43" authorId="0" shapeId="0" xr:uid="{00000000-0006-0000-0400-000012000000}">
      <text>
        <r>
          <rPr>
            <b/>
            <sz val="9"/>
            <color indexed="81"/>
            <rFont val="ＭＳ Ｐゴシック"/>
            <family val="3"/>
            <charset val="128"/>
          </rPr>
          <t>t:</t>
        </r>
        <r>
          <rPr>
            <sz val="9"/>
            <color indexed="81"/>
            <rFont val="ＭＳ Ｐゴシック"/>
            <family val="3"/>
            <charset val="128"/>
          </rPr>
          <t xml:space="preserve">
負け数のカウント
</t>
        </r>
      </text>
    </comment>
    <comment ref="W50" authorId="0" shapeId="0" xr:uid="{00000000-0006-0000-0400-000013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0" authorId="0" shapeId="0" xr:uid="{00000000-0006-0000-0400-000014000000}">
      <text>
        <r>
          <rPr>
            <b/>
            <sz val="9"/>
            <color indexed="81"/>
            <rFont val="ＭＳ Ｐゴシック"/>
            <family val="3"/>
            <charset val="128"/>
          </rPr>
          <t>t:</t>
        </r>
        <r>
          <rPr>
            <sz val="9"/>
            <color indexed="81"/>
            <rFont val="ＭＳ Ｐゴシック"/>
            <family val="3"/>
            <charset val="128"/>
          </rPr>
          <t xml:space="preserve">
負け数のカウント
</t>
        </r>
      </text>
    </comment>
    <comment ref="N54" authorId="0" shapeId="0" xr:uid="{00000000-0006-0000-0400-000015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54" authorId="0" shapeId="0" xr:uid="{00000000-0006-0000-0400-000016000000}">
      <text>
        <r>
          <rPr>
            <b/>
            <sz val="9"/>
            <color indexed="81"/>
            <rFont val="ＭＳ Ｐゴシック"/>
            <family val="3"/>
            <charset val="128"/>
          </rPr>
          <t>t:</t>
        </r>
        <r>
          <rPr>
            <sz val="9"/>
            <color indexed="81"/>
            <rFont val="ＭＳ Ｐゴシック"/>
            <family val="3"/>
            <charset val="128"/>
          </rPr>
          <t xml:space="preserve">
負け数のカウント
</t>
        </r>
      </text>
    </comment>
    <comment ref="N58" authorId="0" shapeId="0" xr:uid="{00000000-0006-0000-0400-000017000000}">
      <text>
        <r>
          <rPr>
            <b/>
            <sz val="9"/>
            <color indexed="81"/>
            <rFont val="ＭＳ Ｐゴシック"/>
            <family val="3"/>
            <charset val="128"/>
          </rPr>
          <t>t:</t>
        </r>
        <r>
          <rPr>
            <sz val="9"/>
            <color indexed="81"/>
            <rFont val="ＭＳ Ｐゴシック"/>
            <family val="3"/>
            <charset val="128"/>
          </rPr>
          <t xml:space="preserve">
負け数のカウント
</t>
        </r>
      </text>
    </comment>
    <comment ref="W58" authorId="0" shapeId="0" xr:uid="{00000000-0006-0000-0400-000018000000}">
      <text>
        <r>
          <rPr>
            <b/>
            <sz val="9"/>
            <color indexed="81"/>
            <rFont val="ＭＳ Ｐゴシック"/>
            <family val="3"/>
            <charset val="128"/>
          </rPr>
          <t>t:</t>
        </r>
        <r>
          <rPr>
            <sz val="9"/>
            <color indexed="81"/>
            <rFont val="ＭＳ Ｐゴシック"/>
            <family val="3"/>
            <charset val="128"/>
          </rPr>
          <t xml:space="preserve">
負け数のカウント
</t>
        </r>
      </text>
    </comment>
    <comment ref="W65" authorId="0" shapeId="0" xr:uid="{00000000-0006-0000-0400-000019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65" authorId="0" shapeId="0" xr:uid="{00000000-0006-0000-0400-00001A000000}">
      <text>
        <r>
          <rPr>
            <b/>
            <sz val="9"/>
            <color indexed="81"/>
            <rFont val="ＭＳ Ｐゴシック"/>
            <family val="3"/>
            <charset val="128"/>
          </rPr>
          <t>t:</t>
        </r>
        <r>
          <rPr>
            <sz val="9"/>
            <color indexed="81"/>
            <rFont val="ＭＳ Ｐゴシック"/>
            <family val="3"/>
            <charset val="128"/>
          </rPr>
          <t xml:space="preserve">
負け数のカウント
</t>
        </r>
      </text>
    </comment>
    <comment ref="N69" authorId="0" shapeId="0" xr:uid="{00000000-0006-0000-0400-00001B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69" authorId="0" shapeId="0" xr:uid="{00000000-0006-0000-0400-00001C000000}">
      <text>
        <r>
          <rPr>
            <b/>
            <sz val="9"/>
            <color indexed="81"/>
            <rFont val="ＭＳ Ｐゴシック"/>
            <family val="3"/>
            <charset val="128"/>
          </rPr>
          <t>t:</t>
        </r>
        <r>
          <rPr>
            <sz val="9"/>
            <color indexed="81"/>
            <rFont val="ＭＳ Ｐゴシック"/>
            <family val="3"/>
            <charset val="128"/>
          </rPr>
          <t xml:space="preserve">
負け数のカウント
</t>
        </r>
      </text>
    </comment>
    <comment ref="N73" authorId="0" shapeId="0" xr:uid="{00000000-0006-0000-0400-00001D000000}">
      <text>
        <r>
          <rPr>
            <b/>
            <sz val="9"/>
            <color indexed="81"/>
            <rFont val="ＭＳ Ｐゴシック"/>
            <family val="3"/>
            <charset val="128"/>
          </rPr>
          <t>t:</t>
        </r>
        <r>
          <rPr>
            <sz val="9"/>
            <color indexed="81"/>
            <rFont val="ＭＳ Ｐゴシック"/>
            <family val="3"/>
            <charset val="128"/>
          </rPr>
          <t xml:space="preserve">
負け数のカウント
</t>
        </r>
      </text>
    </comment>
    <comment ref="W73" authorId="0" shapeId="0" xr:uid="{00000000-0006-0000-0400-00001E000000}">
      <text>
        <r>
          <rPr>
            <b/>
            <sz val="9"/>
            <color indexed="81"/>
            <rFont val="ＭＳ Ｐゴシック"/>
            <family val="3"/>
            <charset val="128"/>
          </rPr>
          <t>t:</t>
        </r>
        <r>
          <rPr>
            <sz val="9"/>
            <color indexed="81"/>
            <rFont val="ＭＳ Ｐゴシック"/>
            <family val="3"/>
            <charset val="128"/>
          </rPr>
          <t xml:space="preserve">
負け数のカウント
</t>
        </r>
      </text>
    </comment>
    <comment ref="W80" authorId="0" shapeId="0" xr:uid="{00000000-0006-0000-0400-00001F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80" authorId="0" shapeId="0" xr:uid="{00000000-0006-0000-0400-000020000000}">
      <text>
        <r>
          <rPr>
            <b/>
            <sz val="9"/>
            <color indexed="81"/>
            <rFont val="ＭＳ Ｐゴシック"/>
            <family val="3"/>
            <charset val="128"/>
          </rPr>
          <t>t:</t>
        </r>
        <r>
          <rPr>
            <sz val="9"/>
            <color indexed="81"/>
            <rFont val="ＭＳ Ｐゴシック"/>
            <family val="3"/>
            <charset val="128"/>
          </rPr>
          <t xml:space="preserve">
負け数のカウント
</t>
        </r>
      </text>
    </comment>
    <comment ref="N84" authorId="0" shapeId="0" xr:uid="{00000000-0006-0000-0400-000021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84" authorId="0" shapeId="0" xr:uid="{00000000-0006-0000-0400-000022000000}">
      <text>
        <r>
          <rPr>
            <b/>
            <sz val="9"/>
            <color indexed="81"/>
            <rFont val="ＭＳ Ｐゴシック"/>
            <family val="3"/>
            <charset val="128"/>
          </rPr>
          <t>t:</t>
        </r>
        <r>
          <rPr>
            <sz val="9"/>
            <color indexed="81"/>
            <rFont val="ＭＳ Ｐゴシック"/>
            <family val="3"/>
            <charset val="128"/>
          </rPr>
          <t xml:space="preserve">
負け数のカウント
</t>
        </r>
      </text>
    </comment>
    <comment ref="N88" authorId="0" shapeId="0" xr:uid="{00000000-0006-0000-0400-000023000000}">
      <text>
        <r>
          <rPr>
            <b/>
            <sz val="9"/>
            <color indexed="81"/>
            <rFont val="ＭＳ Ｐゴシック"/>
            <family val="3"/>
            <charset val="128"/>
          </rPr>
          <t>t:</t>
        </r>
        <r>
          <rPr>
            <sz val="9"/>
            <color indexed="81"/>
            <rFont val="ＭＳ Ｐゴシック"/>
            <family val="3"/>
            <charset val="128"/>
          </rPr>
          <t xml:space="preserve">
負け数のカウント
</t>
        </r>
      </text>
    </comment>
    <comment ref="W88" authorId="0" shapeId="0" xr:uid="{00000000-0006-0000-0400-000024000000}">
      <text>
        <r>
          <rPr>
            <b/>
            <sz val="9"/>
            <color indexed="81"/>
            <rFont val="ＭＳ Ｐゴシック"/>
            <family val="3"/>
            <charset val="128"/>
          </rPr>
          <t>t:</t>
        </r>
        <r>
          <rPr>
            <sz val="9"/>
            <color indexed="81"/>
            <rFont val="ＭＳ Ｐゴシック"/>
            <family val="3"/>
            <charset val="128"/>
          </rPr>
          <t xml:space="preserve">
負け数のカウント
</t>
        </r>
      </text>
    </comment>
    <comment ref="W95" authorId="0" shapeId="0" xr:uid="{00000000-0006-0000-0400-000025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5" authorId="0" shapeId="0" xr:uid="{00000000-0006-0000-0400-000026000000}">
      <text>
        <r>
          <rPr>
            <b/>
            <sz val="9"/>
            <color indexed="81"/>
            <rFont val="ＭＳ Ｐゴシック"/>
            <family val="3"/>
            <charset val="128"/>
          </rPr>
          <t>t:</t>
        </r>
        <r>
          <rPr>
            <sz val="9"/>
            <color indexed="81"/>
            <rFont val="ＭＳ Ｐゴシック"/>
            <family val="3"/>
            <charset val="128"/>
          </rPr>
          <t xml:space="preserve">
負け数のカウント
</t>
        </r>
      </text>
    </comment>
    <comment ref="N99" authorId="0" shapeId="0" xr:uid="{00000000-0006-0000-0400-000027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99" authorId="0" shapeId="0" xr:uid="{00000000-0006-0000-0400-000028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03" authorId="0" shapeId="0" xr:uid="{00000000-0006-0000-0400-000029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03" authorId="0" shapeId="0" xr:uid="{00000000-0006-0000-0400-00002A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10" authorId="0" shapeId="0" xr:uid="{00000000-0006-0000-0400-00002B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110" authorId="0" shapeId="0" xr:uid="{00000000-0006-0000-0400-00002C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14" authorId="0" shapeId="0" xr:uid="{00000000-0006-0000-0400-00002D000000}">
      <text>
        <r>
          <rPr>
            <b/>
            <sz val="9"/>
            <color indexed="81"/>
            <rFont val="ＭＳ Ｐゴシック"/>
            <family val="3"/>
            <charset val="128"/>
          </rPr>
          <t>t:</t>
        </r>
        <r>
          <rPr>
            <sz val="9"/>
            <color indexed="81"/>
            <rFont val="ＭＳ Ｐゴシック"/>
            <family val="3"/>
            <charset val="128"/>
          </rPr>
          <t xml:space="preserve">
負け数のカウント
</t>
        </r>
      </text>
    </comment>
    <comment ref="AF114" authorId="0" shapeId="0" xr:uid="{00000000-0006-0000-0400-00002E000000}">
      <text>
        <r>
          <rPr>
            <b/>
            <sz val="9"/>
            <color indexed="81"/>
            <rFont val="ＭＳ Ｐゴシック"/>
            <family val="3"/>
            <charset val="128"/>
          </rPr>
          <t>t:</t>
        </r>
        <r>
          <rPr>
            <sz val="9"/>
            <color indexed="81"/>
            <rFont val="ＭＳ Ｐゴシック"/>
            <family val="3"/>
            <charset val="128"/>
          </rPr>
          <t xml:space="preserve">
負け数のカウント
</t>
        </r>
      </text>
    </comment>
    <comment ref="N118" authorId="0" shapeId="0" xr:uid="{00000000-0006-0000-0400-00002F000000}">
      <text>
        <r>
          <rPr>
            <b/>
            <sz val="9"/>
            <color indexed="81"/>
            <rFont val="ＭＳ Ｐゴシック"/>
            <family val="3"/>
            <charset val="128"/>
          </rPr>
          <t>t:</t>
        </r>
        <r>
          <rPr>
            <sz val="9"/>
            <color indexed="81"/>
            <rFont val="ＭＳ Ｐゴシック"/>
            <family val="3"/>
            <charset val="128"/>
          </rPr>
          <t xml:space="preserve">
負け数のカウント
</t>
        </r>
      </text>
    </comment>
    <comment ref="W118" authorId="0" shapeId="0" xr:uid="{00000000-0006-0000-0400-000030000000}">
      <text>
        <r>
          <rPr>
            <b/>
            <sz val="9"/>
            <color indexed="81"/>
            <rFont val="ＭＳ Ｐゴシック"/>
            <family val="3"/>
            <charset val="128"/>
          </rPr>
          <t>t:</t>
        </r>
        <r>
          <rPr>
            <sz val="9"/>
            <color indexed="81"/>
            <rFont val="ＭＳ Ｐゴシック"/>
            <family val="3"/>
            <charset val="128"/>
          </rPr>
          <t xml:space="preserve">
負け数のカウント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森園輝樹</author>
  </authors>
  <commentList>
    <comment ref="E1" authorId="0" shapeId="0" xr:uid="{F324844A-A4C1-4591-B5D2-A7A15A519A09}">
      <text>
        <r>
          <rPr>
            <b/>
            <sz val="9"/>
            <color indexed="81"/>
            <rFont val="MS P ゴシック"/>
            <family val="3"/>
            <charset val="128"/>
          </rPr>
          <t>１日目の組を入力
（１日目のブックから、
　コピー
　⇒
　値を張り付け）</t>
        </r>
      </text>
    </comment>
  </commentList>
</comments>
</file>

<file path=xl/sharedStrings.xml><?xml version="1.0" encoding="utf-8"?>
<sst xmlns="http://schemas.openxmlformats.org/spreadsheetml/2006/main" count="1904" uniqueCount="362">
  <si>
    <t>コート</t>
    <phoneticPr fontId="1"/>
  </si>
  <si>
    <t>会場</t>
    <rPh sb="0" eb="2">
      <t>カイジョウ</t>
    </rPh>
    <phoneticPr fontId="1"/>
  </si>
  <si>
    <t>町田市立総合体育館</t>
    <phoneticPr fontId="3"/>
  </si>
  <si>
    <t>所沢市民体育館</t>
    <phoneticPr fontId="3"/>
  </si>
  <si>
    <t>浦安市運動公園総合体育館</t>
    <phoneticPr fontId="3"/>
  </si>
  <si>
    <t>第2日目</t>
    <rPh sb="0" eb="1">
      <t>ダイ</t>
    </rPh>
    <rPh sb="2" eb="4">
      <t>ニチメ</t>
    </rPh>
    <phoneticPr fontId="3"/>
  </si>
  <si>
    <t>a</t>
    <phoneticPr fontId="3"/>
  </si>
  <si>
    <t>e</t>
    <phoneticPr fontId="3"/>
  </si>
  <si>
    <t>【１組】</t>
    <rPh sb="2" eb="3">
      <t>クミ</t>
    </rPh>
    <phoneticPr fontId="3"/>
  </si>
  <si>
    <t>（１位        ２位        ３位        ）　</t>
    <rPh sb="2" eb="3">
      <t>イ</t>
    </rPh>
    <rPh sb="12" eb="13">
      <t>イ</t>
    </rPh>
    <rPh sb="22" eb="23">
      <t>イ</t>
    </rPh>
    <phoneticPr fontId="3"/>
  </si>
  <si>
    <t>試合順</t>
    <rPh sb="0" eb="2">
      <t>シアイ</t>
    </rPh>
    <rPh sb="2" eb="3">
      <t>ジュン</t>
    </rPh>
    <phoneticPr fontId="3"/>
  </si>
  <si>
    <t>ﾏｯﾁ</t>
    <phoneticPr fontId="3"/>
  </si>
  <si>
    <t>対　　戦　　カ　　ー　　ド</t>
    <rPh sb="0" eb="1">
      <t>タイ</t>
    </rPh>
    <rPh sb="3" eb="4">
      <t>イクサ</t>
    </rPh>
    <phoneticPr fontId="3"/>
  </si>
  <si>
    <t>ﾅﾝﾊﾞｰ</t>
    <phoneticPr fontId="3"/>
  </si>
  <si>
    <t>チ　ー　ム　名</t>
    <rPh sb="6" eb="7">
      <t>ナ</t>
    </rPh>
    <phoneticPr fontId="3"/>
  </si>
  <si>
    <t>ス　　　　コ　　　　ア</t>
    <phoneticPr fontId="3"/>
  </si>
  <si>
    <t>第３試合</t>
    <rPh sb="0" eb="1">
      <t>ダイ</t>
    </rPh>
    <rPh sb="2" eb="4">
      <t>シアイ</t>
    </rPh>
    <phoneticPr fontId="3"/>
  </si>
  <si>
    <t>〈－〉</t>
    <phoneticPr fontId="3"/>
  </si>
  <si>
    <t>〈   －   〉</t>
    <phoneticPr fontId="3"/>
  </si>
  <si>
    <t>第５試合</t>
    <rPh sb="0" eb="1">
      <t>ダイ</t>
    </rPh>
    <rPh sb="2" eb="4">
      <t>シアイ</t>
    </rPh>
    <phoneticPr fontId="3"/>
  </si>
  <si>
    <t>〈－〉</t>
    <phoneticPr fontId="3"/>
  </si>
  <si>
    <t>〈   －   〉</t>
    <phoneticPr fontId="3"/>
  </si>
  <si>
    <t>第７試合</t>
    <rPh sb="0" eb="1">
      <t>ダイ</t>
    </rPh>
    <rPh sb="2" eb="4">
      <t>シアイ</t>
    </rPh>
    <phoneticPr fontId="3"/>
  </si>
  <si>
    <t>〈－〉</t>
    <phoneticPr fontId="3"/>
  </si>
  <si>
    <t>〈   －   〉</t>
    <phoneticPr fontId="3"/>
  </si>
  <si>
    <t>１組１位</t>
    <rPh sb="1" eb="2">
      <t>クミ</t>
    </rPh>
    <rPh sb="3" eb="4">
      <t>イ</t>
    </rPh>
    <phoneticPr fontId="3"/>
  </si>
  <si>
    <t>【２組】</t>
    <rPh sb="2" eb="3">
      <t>クミ</t>
    </rPh>
    <phoneticPr fontId="3"/>
  </si>
  <si>
    <t>｜</t>
  </si>
  <si>
    <t>第１試合</t>
    <rPh sb="0" eb="1">
      <t>ダイ</t>
    </rPh>
    <rPh sb="2" eb="4">
      <t>シアイ</t>
    </rPh>
    <phoneticPr fontId="3"/>
  </si>
  <si>
    <t>第２試合</t>
    <rPh sb="0" eb="1">
      <t>ダイ</t>
    </rPh>
    <rPh sb="2" eb="4">
      <t>シアイ</t>
    </rPh>
    <phoneticPr fontId="3"/>
  </si>
  <si>
    <t>第４試合</t>
    <rPh sb="0" eb="1">
      <t>ダイ</t>
    </rPh>
    <rPh sb="2" eb="4">
      <t>シアイ</t>
    </rPh>
    <phoneticPr fontId="3"/>
  </si>
  <si>
    <t>第６試合</t>
    <rPh sb="0" eb="1">
      <t>ダイ</t>
    </rPh>
    <rPh sb="2" eb="4">
      <t>シアイ</t>
    </rPh>
    <phoneticPr fontId="3"/>
  </si>
  <si>
    <t>〈   －   〉</t>
    <phoneticPr fontId="3"/>
  </si>
  <si>
    <t>２組１位</t>
    <rPh sb="1" eb="2">
      <t>クミ</t>
    </rPh>
    <rPh sb="3" eb="4">
      <t>イ</t>
    </rPh>
    <phoneticPr fontId="3"/>
  </si>
  <si>
    <t>【３組】</t>
    <rPh sb="2" eb="3">
      <t>クミ</t>
    </rPh>
    <phoneticPr fontId="3"/>
  </si>
  <si>
    <t>３組１位</t>
    <rPh sb="1" eb="2">
      <t>クミ</t>
    </rPh>
    <rPh sb="3" eb="4">
      <t>イ</t>
    </rPh>
    <phoneticPr fontId="3"/>
  </si>
  <si>
    <t>【４組】</t>
    <rPh sb="2" eb="3">
      <t>クミ</t>
    </rPh>
    <phoneticPr fontId="3"/>
  </si>
  <si>
    <t>４組１位</t>
    <rPh sb="1" eb="2">
      <t>クミ</t>
    </rPh>
    <rPh sb="3" eb="4">
      <t>イ</t>
    </rPh>
    <phoneticPr fontId="3"/>
  </si>
  <si>
    <t>【５組】　</t>
    <rPh sb="2" eb="3">
      <t>クミ</t>
    </rPh>
    <phoneticPr fontId="3"/>
  </si>
  <si>
    <t>５組１位</t>
    <rPh sb="1" eb="2">
      <t>クミ</t>
    </rPh>
    <rPh sb="3" eb="4">
      <t>イ</t>
    </rPh>
    <phoneticPr fontId="3"/>
  </si>
  <si>
    <t>【６組】</t>
    <rPh sb="2" eb="3">
      <t>クミ</t>
    </rPh>
    <phoneticPr fontId="3"/>
  </si>
  <si>
    <t>６組１位</t>
    <rPh sb="1" eb="2">
      <t>クミ</t>
    </rPh>
    <rPh sb="3" eb="4">
      <t>イ</t>
    </rPh>
    <phoneticPr fontId="3"/>
  </si>
  <si>
    <t>【７組】　</t>
    <rPh sb="2" eb="3">
      <t>クミ</t>
    </rPh>
    <phoneticPr fontId="3"/>
  </si>
  <si>
    <t>７組１位</t>
    <rPh sb="1" eb="2">
      <t>クミ</t>
    </rPh>
    <rPh sb="3" eb="4">
      <t>イ</t>
    </rPh>
    <phoneticPr fontId="3"/>
  </si>
  <si>
    <t>【８組】</t>
    <rPh sb="2" eb="3">
      <t>クミ</t>
    </rPh>
    <phoneticPr fontId="3"/>
  </si>
  <si>
    <t>８組１位</t>
    <rPh sb="1" eb="2">
      <t>クミ</t>
    </rPh>
    <rPh sb="3" eb="4">
      <t>イ</t>
    </rPh>
    <phoneticPr fontId="3"/>
  </si>
  <si>
    <t>【９組】　</t>
    <rPh sb="2" eb="3">
      <t>クミ</t>
    </rPh>
    <phoneticPr fontId="3"/>
  </si>
  <si>
    <t>９組１位</t>
    <rPh sb="1" eb="2">
      <t>クミ</t>
    </rPh>
    <rPh sb="3" eb="4">
      <t>イ</t>
    </rPh>
    <phoneticPr fontId="3"/>
  </si>
  <si>
    <t>【１０組】</t>
    <rPh sb="3" eb="4">
      <t>クミ</t>
    </rPh>
    <phoneticPr fontId="3"/>
  </si>
  <si>
    <t>１０組１位</t>
    <rPh sb="2" eb="3">
      <t>クミ</t>
    </rPh>
    <rPh sb="4" eb="5">
      <t>イ</t>
    </rPh>
    <phoneticPr fontId="3"/>
  </si>
  <si>
    <t>【１１組】</t>
    <rPh sb="3" eb="4">
      <t>クミ</t>
    </rPh>
    <phoneticPr fontId="3"/>
  </si>
  <si>
    <t>１１組１位</t>
    <rPh sb="2" eb="3">
      <t>クミ</t>
    </rPh>
    <rPh sb="4" eb="5">
      <t>イ</t>
    </rPh>
    <phoneticPr fontId="3"/>
  </si>
  <si>
    <t>【１２組】</t>
    <rPh sb="3" eb="4">
      <t>クミ</t>
    </rPh>
    <phoneticPr fontId="3"/>
  </si>
  <si>
    <t>１２組１位</t>
    <rPh sb="2" eb="3">
      <t>クミ</t>
    </rPh>
    <rPh sb="4" eb="5">
      <t>イ</t>
    </rPh>
    <phoneticPr fontId="3"/>
  </si>
  <si>
    <t>【１３組】　</t>
    <rPh sb="3" eb="4">
      <t>クミ</t>
    </rPh>
    <phoneticPr fontId="3"/>
  </si>
  <si>
    <t>１３組１位</t>
    <rPh sb="2" eb="3">
      <t>クミ</t>
    </rPh>
    <rPh sb="4" eb="5">
      <t>イ</t>
    </rPh>
    <phoneticPr fontId="3"/>
  </si>
  <si>
    <t>【１４組】</t>
    <rPh sb="3" eb="4">
      <t>クミ</t>
    </rPh>
    <phoneticPr fontId="3"/>
  </si>
  <si>
    <t>１４組１位</t>
    <rPh sb="2" eb="3">
      <t>クミ</t>
    </rPh>
    <rPh sb="4" eb="5">
      <t>イ</t>
    </rPh>
    <phoneticPr fontId="3"/>
  </si>
  <si>
    <t>【１５組】　</t>
    <rPh sb="3" eb="4">
      <t>クミ</t>
    </rPh>
    <phoneticPr fontId="3"/>
  </si>
  <si>
    <t>１５組１位</t>
    <rPh sb="2" eb="3">
      <t>クミ</t>
    </rPh>
    <rPh sb="4" eb="5">
      <t>イ</t>
    </rPh>
    <phoneticPr fontId="3"/>
  </si>
  <si>
    <t>【１６組】</t>
    <rPh sb="3" eb="4">
      <t>クミ</t>
    </rPh>
    <phoneticPr fontId="3"/>
  </si>
  <si>
    <t>１６組１位</t>
    <rPh sb="2" eb="3">
      <t>クミ</t>
    </rPh>
    <rPh sb="4" eb="5">
      <t>イ</t>
    </rPh>
    <phoneticPr fontId="3"/>
  </si>
  <si>
    <t>チーム名</t>
    <rPh sb="3" eb="4">
      <t>メイ</t>
    </rPh>
    <phoneticPr fontId="3"/>
  </si>
  <si>
    <t>-</t>
    <phoneticPr fontId="3"/>
  </si>
  <si>
    <t>-</t>
    <phoneticPr fontId="3"/>
  </si>
  <si>
    <t>都道府県</t>
    <rPh sb="0" eb="4">
      <t>トドウフケン</t>
    </rPh>
    <phoneticPr fontId="3"/>
  </si>
  <si>
    <t>a</t>
    <phoneticPr fontId="3"/>
  </si>
  <si>
    <t>c</t>
    <phoneticPr fontId="3"/>
  </si>
  <si>
    <t>d</t>
    <phoneticPr fontId="3"/>
  </si>
  <si>
    <t>e</t>
    <phoneticPr fontId="3"/>
  </si>
  <si>
    <t>f</t>
    <phoneticPr fontId="3"/>
  </si>
  <si>
    <t>g</t>
    <phoneticPr fontId="3"/>
  </si>
  <si>
    <t>h</t>
    <phoneticPr fontId="3"/>
  </si>
  <si>
    <t>g</t>
    <phoneticPr fontId="3"/>
  </si>
  <si>
    <t>d</t>
    <phoneticPr fontId="3"/>
  </si>
  <si>
    <t>f</t>
    <phoneticPr fontId="3"/>
  </si>
  <si>
    <t>h</t>
    <phoneticPr fontId="3"/>
  </si>
  <si>
    <t>c</t>
    <phoneticPr fontId="3"/>
  </si>
  <si>
    <t>f</t>
    <phoneticPr fontId="3"/>
  </si>
  <si>
    <t>a</t>
    <phoneticPr fontId="3"/>
  </si>
  <si>
    <t>e</t>
    <phoneticPr fontId="3"/>
  </si>
  <si>
    <t>順位</t>
    <rPh sb="0" eb="2">
      <t>ジュンイ</t>
    </rPh>
    <phoneticPr fontId="3"/>
  </si>
  <si>
    <t>順位計算</t>
    <rPh sb="0" eb="2">
      <t>ジュンイ</t>
    </rPh>
    <rPh sb="2" eb="4">
      <t>ケイサン</t>
    </rPh>
    <phoneticPr fontId="3"/>
  </si>
  <si>
    <t>試合</t>
    <rPh sb="0" eb="2">
      <t>シアイ</t>
    </rPh>
    <phoneticPr fontId="3"/>
  </si>
  <si>
    <t>勝点</t>
    <rPh sb="0" eb="1">
      <t>カ</t>
    </rPh>
    <rPh sb="1" eb="2">
      <t>テン</t>
    </rPh>
    <phoneticPr fontId="3"/>
  </si>
  <si>
    <t>勝点順位</t>
    <rPh sb="0" eb="1">
      <t>カ</t>
    </rPh>
    <rPh sb="1" eb="2">
      <t>テン</t>
    </rPh>
    <rPh sb="2" eb="4">
      <t>ジュンイ</t>
    </rPh>
    <phoneticPr fontId="3"/>
  </si>
  <si>
    <t>勝</t>
    <rPh sb="0" eb="1">
      <t>カ</t>
    </rPh>
    <phoneticPr fontId="3"/>
  </si>
  <si>
    <t>負</t>
    <rPh sb="0" eb="1">
      <t>マ</t>
    </rPh>
    <phoneticPr fontId="3"/>
  </si>
  <si>
    <t>棄権</t>
    <rPh sb="0" eb="2">
      <t>キケン</t>
    </rPh>
    <phoneticPr fontId="3"/>
  </si>
  <si>
    <t>得セ</t>
    <rPh sb="0" eb="1">
      <t>トク</t>
    </rPh>
    <phoneticPr fontId="3"/>
  </si>
  <si>
    <t>失セ</t>
    <rPh sb="0" eb="1">
      <t>シツ</t>
    </rPh>
    <phoneticPr fontId="3"/>
  </si>
  <si>
    <t>ｾｯﾄ率</t>
    <rPh sb="3" eb="4">
      <t>リツ</t>
    </rPh>
    <phoneticPr fontId="3"/>
  </si>
  <si>
    <t>セット率順位</t>
    <rPh sb="3" eb="4">
      <t>リツ</t>
    </rPh>
    <rPh sb="4" eb="6">
      <t>ジュンイ</t>
    </rPh>
    <phoneticPr fontId="3"/>
  </si>
  <si>
    <t>総得点</t>
    <rPh sb="0" eb="3">
      <t>ソウトクテン</t>
    </rPh>
    <phoneticPr fontId="3"/>
  </si>
  <si>
    <t>総失点</t>
    <rPh sb="0" eb="1">
      <t>ソウ</t>
    </rPh>
    <rPh sb="1" eb="3">
      <t>シッテン</t>
    </rPh>
    <phoneticPr fontId="3"/>
  </si>
  <si>
    <t>得点率</t>
    <rPh sb="0" eb="2">
      <t>トクテン</t>
    </rPh>
    <rPh sb="2" eb="3">
      <t>リツ</t>
    </rPh>
    <phoneticPr fontId="3"/>
  </si>
  <si>
    <t>得点率順位</t>
    <rPh sb="0" eb="2">
      <t>トクテン</t>
    </rPh>
    <rPh sb="2" eb="3">
      <t>リツ</t>
    </rPh>
    <rPh sb="3" eb="5">
      <t>ジュンイ</t>
    </rPh>
    <phoneticPr fontId="3"/>
  </si>
  <si>
    <t>1組1位</t>
    <rPh sb="1" eb="2">
      <t>クミ</t>
    </rPh>
    <rPh sb="3" eb="4">
      <t>イ</t>
    </rPh>
    <phoneticPr fontId="3"/>
  </si>
  <si>
    <t>-</t>
  </si>
  <si>
    <t>-</t>
    <phoneticPr fontId="3"/>
  </si>
  <si>
    <t>【2組】</t>
    <rPh sb="2" eb="3">
      <t>クミ</t>
    </rPh>
    <phoneticPr fontId="3"/>
  </si>
  <si>
    <t>2組1位</t>
    <rPh sb="1" eb="2">
      <t>クミ</t>
    </rPh>
    <rPh sb="3" eb="4">
      <t>イ</t>
    </rPh>
    <phoneticPr fontId="3"/>
  </si>
  <si>
    <t>【3組】</t>
    <rPh sb="2" eb="3">
      <t>クミ</t>
    </rPh>
    <phoneticPr fontId="3"/>
  </si>
  <si>
    <t>3組1位</t>
    <rPh sb="1" eb="2">
      <t>クミ</t>
    </rPh>
    <rPh sb="3" eb="4">
      <t>イ</t>
    </rPh>
    <phoneticPr fontId="3"/>
  </si>
  <si>
    <t>【4組】</t>
    <rPh sb="2" eb="3">
      <t>クミ</t>
    </rPh>
    <phoneticPr fontId="3"/>
  </si>
  <si>
    <t>4組1位</t>
    <rPh sb="1" eb="2">
      <t>クミ</t>
    </rPh>
    <rPh sb="3" eb="4">
      <t>イ</t>
    </rPh>
    <phoneticPr fontId="3"/>
  </si>
  <si>
    <t>【5組】</t>
    <rPh sb="2" eb="3">
      <t>クミ</t>
    </rPh>
    <phoneticPr fontId="3"/>
  </si>
  <si>
    <t>5組1位</t>
    <rPh sb="1" eb="2">
      <t>クミ</t>
    </rPh>
    <rPh sb="3" eb="4">
      <t>イ</t>
    </rPh>
    <phoneticPr fontId="3"/>
  </si>
  <si>
    <t>【6組】</t>
    <rPh sb="2" eb="3">
      <t>クミ</t>
    </rPh>
    <phoneticPr fontId="3"/>
  </si>
  <si>
    <t>6組1位</t>
    <rPh sb="1" eb="2">
      <t>クミ</t>
    </rPh>
    <rPh sb="3" eb="4">
      <t>イ</t>
    </rPh>
    <phoneticPr fontId="3"/>
  </si>
  <si>
    <t>7組1位</t>
    <rPh sb="1" eb="2">
      <t>クミ</t>
    </rPh>
    <rPh sb="3" eb="4">
      <t>イ</t>
    </rPh>
    <phoneticPr fontId="3"/>
  </si>
  <si>
    <t>【8組】</t>
    <rPh sb="2" eb="3">
      <t>クミ</t>
    </rPh>
    <phoneticPr fontId="3"/>
  </si>
  <si>
    <t>8組1位</t>
    <rPh sb="1" eb="2">
      <t>クミ</t>
    </rPh>
    <rPh sb="3" eb="4">
      <t>イ</t>
    </rPh>
    <phoneticPr fontId="3"/>
  </si>
  <si>
    <t>【9組】</t>
    <rPh sb="2" eb="3">
      <t>クミ</t>
    </rPh>
    <phoneticPr fontId="3"/>
  </si>
  <si>
    <t>セット率</t>
    <rPh sb="3" eb="4">
      <t>リツ</t>
    </rPh>
    <phoneticPr fontId="3"/>
  </si>
  <si>
    <t>9・10組シード権獲得戦</t>
    <phoneticPr fontId="3"/>
  </si>
  <si>
    <t>9組1位</t>
    <rPh sb="1" eb="2">
      <t>クミ</t>
    </rPh>
    <rPh sb="3" eb="4">
      <t>イ</t>
    </rPh>
    <phoneticPr fontId="3"/>
  </si>
  <si>
    <t>【10組】</t>
    <rPh sb="3" eb="4">
      <t>クミ</t>
    </rPh>
    <phoneticPr fontId="3"/>
  </si>
  <si>
    <t>10組1位</t>
    <rPh sb="2" eb="3">
      <t>クミ</t>
    </rPh>
    <rPh sb="4" eb="5">
      <t>イ</t>
    </rPh>
    <phoneticPr fontId="3"/>
  </si>
  <si>
    <t>【11組】</t>
    <rPh sb="3" eb="4">
      <t>クミ</t>
    </rPh>
    <phoneticPr fontId="3"/>
  </si>
  <si>
    <t>11・12組シード権獲得戦</t>
    <phoneticPr fontId="3"/>
  </si>
  <si>
    <t>11組1位</t>
    <rPh sb="2" eb="3">
      <t>クミ</t>
    </rPh>
    <rPh sb="4" eb="5">
      <t>イ</t>
    </rPh>
    <phoneticPr fontId="3"/>
  </si>
  <si>
    <t>【12組】</t>
    <rPh sb="3" eb="4">
      <t>クミ</t>
    </rPh>
    <phoneticPr fontId="3"/>
  </si>
  <si>
    <t>-</t>
    <phoneticPr fontId="3"/>
  </si>
  <si>
    <t>12組1位</t>
    <rPh sb="2" eb="3">
      <t>クミ</t>
    </rPh>
    <rPh sb="4" eb="5">
      <t>イ</t>
    </rPh>
    <phoneticPr fontId="3"/>
  </si>
  <si>
    <t>【13組】</t>
    <rPh sb="3" eb="4">
      <t>クミ</t>
    </rPh>
    <phoneticPr fontId="3"/>
  </si>
  <si>
    <t>13・14組シード権獲得戦</t>
    <phoneticPr fontId="3"/>
  </si>
  <si>
    <t>-</t>
    <phoneticPr fontId="3"/>
  </si>
  <si>
    <t>13組1位</t>
    <rPh sb="2" eb="3">
      <t>クミ</t>
    </rPh>
    <rPh sb="4" eb="5">
      <t>イ</t>
    </rPh>
    <phoneticPr fontId="3"/>
  </si>
  <si>
    <t>【14組】</t>
    <rPh sb="3" eb="4">
      <t>クミ</t>
    </rPh>
    <phoneticPr fontId="3"/>
  </si>
  <si>
    <t>14組1位</t>
    <rPh sb="2" eb="3">
      <t>クミ</t>
    </rPh>
    <rPh sb="4" eb="5">
      <t>イ</t>
    </rPh>
    <phoneticPr fontId="3"/>
  </si>
  <si>
    <t>【15組】</t>
    <rPh sb="3" eb="4">
      <t>クミ</t>
    </rPh>
    <phoneticPr fontId="3"/>
  </si>
  <si>
    <t>15・16組シード権獲得戦</t>
    <phoneticPr fontId="3"/>
  </si>
  <si>
    <t>15組1位</t>
    <rPh sb="2" eb="3">
      <t>クミ</t>
    </rPh>
    <rPh sb="4" eb="5">
      <t>イ</t>
    </rPh>
    <phoneticPr fontId="3"/>
  </si>
  <si>
    <t>【16組】</t>
    <rPh sb="3" eb="4">
      <t>クミ</t>
    </rPh>
    <phoneticPr fontId="3"/>
  </si>
  <si>
    <t>16組1位</t>
    <rPh sb="2" eb="3">
      <t>クミ</t>
    </rPh>
    <rPh sb="4" eb="5">
      <t>イ</t>
    </rPh>
    <phoneticPr fontId="3"/>
  </si>
  <si>
    <t>第1シード</t>
    <rPh sb="0" eb="1">
      <t>ダイ</t>
    </rPh>
    <phoneticPr fontId="3"/>
  </si>
  <si>
    <t>第2シード</t>
    <rPh sb="0" eb="1">
      <t>ダイ</t>
    </rPh>
    <phoneticPr fontId="3"/>
  </si>
  <si>
    <t>各組2位</t>
    <rPh sb="0" eb="2">
      <t>カククミ</t>
    </rPh>
    <rPh sb="3" eb="4">
      <t>イ</t>
    </rPh>
    <phoneticPr fontId="3"/>
  </si>
  <si>
    <t>各組3位</t>
    <rPh sb="0" eb="2">
      <t>カククミ</t>
    </rPh>
    <rPh sb="3" eb="4">
      <t>イ</t>
    </rPh>
    <phoneticPr fontId="3"/>
  </si>
  <si>
    <t>1組</t>
    <rPh sb="1" eb="2">
      <t>クミ</t>
    </rPh>
    <phoneticPr fontId="3"/>
  </si>
  <si>
    <t>2組</t>
    <rPh sb="1" eb="2">
      <t>クミ</t>
    </rPh>
    <phoneticPr fontId="3"/>
  </si>
  <si>
    <t>3組</t>
    <rPh sb="1" eb="2">
      <t>クミ</t>
    </rPh>
    <phoneticPr fontId="3"/>
  </si>
  <si>
    <t>4組</t>
    <rPh sb="1" eb="2">
      <t>クミ</t>
    </rPh>
    <phoneticPr fontId="3"/>
  </si>
  <si>
    <t>5組</t>
    <rPh sb="1" eb="2">
      <t>クミ</t>
    </rPh>
    <phoneticPr fontId="3"/>
  </si>
  <si>
    <t>6組</t>
    <rPh sb="1" eb="2">
      <t>クミ</t>
    </rPh>
    <phoneticPr fontId="3"/>
  </si>
  <si>
    <t>7組</t>
    <rPh sb="1" eb="2">
      <t>クミ</t>
    </rPh>
    <phoneticPr fontId="3"/>
  </si>
  <si>
    <t>8組</t>
    <rPh sb="1" eb="2">
      <t>クミ</t>
    </rPh>
    <phoneticPr fontId="3"/>
  </si>
  <si>
    <t>9組</t>
    <rPh sb="1" eb="2">
      <t>クミ</t>
    </rPh>
    <phoneticPr fontId="3"/>
  </si>
  <si>
    <t>10組</t>
    <rPh sb="2" eb="3">
      <t>クミ</t>
    </rPh>
    <phoneticPr fontId="3"/>
  </si>
  <si>
    <t>11組</t>
    <rPh sb="2" eb="3">
      <t>クミ</t>
    </rPh>
    <phoneticPr fontId="3"/>
  </si>
  <si>
    <t>12組</t>
    <rPh sb="2" eb="3">
      <t>クミ</t>
    </rPh>
    <phoneticPr fontId="3"/>
  </si>
  <si>
    <t>13組</t>
    <rPh sb="2" eb="3">
      <t>クミ</t>
    </rPh>
    <phoneticPr fontId="3"/>
  </si>
  <si>
    <t>14組</t>
    <rPh sb="2" eb="3">
      <t>クミ</t>
    </rPh>
    <phoneticPr fontId="3"/>
  </si>
  <si>
    <t>15組</t>
    <rPh sb="2" eb="3">
      <t>クミ</t>
    </rPh>
    <phoneticPr fontId="3"/>
  </si>
  <si>
    <t>16組</t>
    <rPh sb="2" eb="3">
      <t>クミ</t>
    </rPh>
    <phoneticPr fontId="3"/>
  </si>
  <si>
    <t>(北北海道)</t>
  </si>
  <si>
    <t>(南北海道)</t>
  </si>
  <si>
    <t>(青　森)</t>
  </si>
  <si>
    <t>(岩　手)</t>
  </si>
  <si>
    <t>(秋　田)</t>
  </si>
  <si>
    <t>(山　形)</t>
  </si>
  <si>
    <t>(宮　城)</t>
  </si>
  <si>
    <t>(福　島)</t>
  </si>
  <si>
    <t>(茨　城)</t>
  </si>
  <si>
    <t>(栃　木)</t>
  </si>
  <si>
    <t>(群　馬)</t>
  </si>
  <si>
    <t>(埼　玉)</t>
  </si>
  <si>
    <t>(千　葉)</t>
  </si>
  <si>
    <t>(東　京)</t>
  </si>
  <si>
    <t>(神奈川)</t>
  </si>
  <si>
    <t>(山　梨)</t>
  </si>
  <si>
    <t>(長　野)</t>
  </si>
  <si>
    <t>(新　潟)</t>
  </si>
  <si>
    <t>(富　山)</t>
  </si>
  <si>
    <t>(石　川)</t>
  </si>
  <si>
    <t>(福　井)</t>
  </si>
  <si>
    <t>(静　岡)</t>
  </si>
  <si>
    <t>(愛　知)</t>
  </si>
  <si>
    <t>(岐　阜)</t>
  </si>
  <si>
    <t>(三　重)</t>
  </si>
  <si>
    <t>(鳥　取)</t>
  </si>
  <si>
    <t>(島　根)</t>
  </si>
  <si>
    <t>(広　島)</t>
  </si>
  <si>
    <t>組分</t>
    <rPh sb="0" eb="1">
      <t>ク</t>
    </rPh>
    <rPh sb="1" eb="2">
      <t>ワ</t>
    </rPh>
    <phoneticPr fontId="1"/>
  </si>
  <si>
    <t>組合</t>
    <rPh sb="0" eb="2">
      <t>クミアワ</t>
    </rPh>
    <phoneticPr fontId="1"/>
  </si>
  <si>
    <t>(滋　賀)</t>
    <phoneticPr fontId="1"/>
  </si>
  <si>
    <t>(京　都)</t>
    <phoneticPr fontId="1"/>
  </si>
  <si>
    <t>(奈　良)</t>
    <phoneticPr fontId="1"/>
  </si>
  <si>
    <t>(和歌山)</t>
    <phoneticPr fontId="1"/>
  </si>
  <si>
    <t>(大　阪)</t>
    <phoneticPr fontId="1"/>
  </si>
  <si>
    <t>(兵　庫)</t>
    <phoneticPr fontId="1"/>
  </si>
  <si>
    <t>(岡　山)</t>
    <phoneticPr fontId="1"/>
  </si>
  <si>
    <t>(山　口)</t>
    <phoneticPr fontId="1"/>
  </si>
  <si>
    <t>(香　川)</t>
    <phoneticPr fontId="1"/>
  </si>
  <si>
    <t>(徳　島)</t>
    <phoneticPr fontId="1"/>
  </si>
  <si>
    <t>(愛　媛)</t>
    <phoneticPr fontId="1"/>
  </si>
  <si>
    <t>(高　知)</t>
    <phoneticPr fontId="1"/>
  </si>
  <si>
    <t>(福　岡)</t>
    <phoneticPr fontId="1"/>
  </si>
  <si>
    <t>(佐　賀)</t>
    <phoneticPr fontId="1"/>
  </si>
  <si>
    <t>(長　崎)</t>
    <phoneticPr fontId="1"/>
  </si>
  <si>
    <t>(熊　本)</t>
    <phoneticPr fontId="1"/>
  </si>
  <si>
    <t>(大　分)</t>
    <phoneticPr fontId="1"/>
  </si>
  <si>
    <t>(宮　崎)</t>
    <phoneticPr fontId="1"/>
  </si>
  <si>
    <t>(鹿児島)</t>
    <phoneticPr fontId="1"/>
  </si>
  <si>
    <t>(沖　縄)</t>
    <phoneticPr fontId="1"/>
  </si>
  <si>
    <t>抽選</t>
    <rPh sb="0" eb="2">
      <t>チュウセン</t>
    </rPh>
    <phoneticPr fontId="1"/>
  </si>
  <si>
    <t>抽選</t>
    <rPh sb="0" eb="2">
      <t>チュウセン</t>
    </rPh>
    <phoneticPr fontId="1"/>
  </si>
  <si>
    <t>組合</t>
    <rPh sb="0" eb="2">
      <t>クミアイ</t>
    </rPh>
    <phoneticPr fontId="1"/>
  </si>
  <si>
    <t>一覧</t>
    <rPh sb="0" eb="2">
      <t>イチラン</t>
    </rPh>
    <phoneticPr fontId="1"/>
  </si>
  <si>
    <t>一覧</t>
    <rPh sb="0" eb="2">
      <t>イチラン</t>
    </rPh>
    <phoneticPr fontId="1"/>
  </si>
  <si>
    <t>1 2</t>
    <phoneticPr fontId="1"/>
  </si>
  <si>
    <t>3 4</t>
    <phoneticPr fontId="1"/>
  </si>
  <si>
    <t>5 6</t>
    <phoneticPr fontId="1"/>
  </si>
  <si>
    <t>7 8</t>
    <phoneticPr fontId="1"/>
  </si>
  <si>
    <t>9 10</t>
    <phoneticPr fontId="1"/>
  </si>
  <si>
    <t>11 12</t>
    <phoneticPr fontId="1"/>
  </si>
  <si>
    <t>13 14</t>
    <phoneticPr fontId="1"/>
  </si>
  <si>
    <t>15 16</t>
    <phoneticPr fontId="1"/>
  </si>
  <si>
    <t>マッチナンバー</t>
    <phoneticPr fontId="1"/>
  </si>
  <si>
    <t>(奈　良)</t>
    <rPh sb="1" eb="2">
      <t>ナ</t>
    </rPh>
    <rPh sb="3" eb="4">
      <t>リョウ</t>
    </rPh>
    <phoneticPr fontId="1"/>
  </si>
  <si>
    <t>【1組】</t>
    <rPh sb="2" eb="3">
      <t>クミ</t>
    </rPh>
    <phoneticPr fontId="3"/>
  </si>
  <si>
    <t>【7組】</t>
    <rPh sb="2" eb="3">
      <t>クミ</t>
    </rPh>
    <phoneticPr fontId="3"/>
  </si>
  <si>
    <t>1・2組シード権獲得戦</t>
    <phoneticPr fontId="3"/>
  </si>
  <si>
    <t>3・4組シード権獲得戦</t>
    <phoneticPr fontId="3"/>
  </si>
  <si>
    <t>5・6組シード権獲得戦</t>
    <phoneticPr fontId="3"/>
  </si>
  <si>
    <t>7・8組シード権獲得戦</t>
    <phoneticPr fontId="3"/>
  </si>
  <si>
    <t>第7試合</t>
    <rPh sb="0" eb="1">
      <t>ダイ</t>
    </rPh>
    <rPh sb="2" eb="4">
      <t>シアイ</t>
    </rPh>
    <phoneticPr fontId="3"/>
  </si>
  <si>
    <t>No.</t>
    <phoneticPr fontId="1"/>
  </si>
  <si>
    <t>No.</t>
    <phoneticPr fontId="1"/>
  </si>
  <si>
    <t>準々決勝進出戦</t>
    <rPh sb="0" eb="4">
      <t>ジュンジュンケッショウ</t>
    </rPh>
    <rPh sb="4" eb="6">
      <t>シンシュツ</t>
    </rPh>
    <rPh sb="6" eb="7">
      <t>セン</t>
    </rPh>
    <phoneticPr fontId="3"/>
  </si>
  <si>
    <t>№</t>
    <phoneticPr fontId="3"/>
  </si>
  <si>
    <t>チーム名</t>
    <rPh sb="3" eb="4">
      <t>メ</t>
    </rPh>
    <phoneticPr fontId="3"/>
  </si>
  <si>
    <t>都道府県</t>
    <phoneticPr fontId="3"/>
  </si>
  <si>
    <t>jva</t>
    <phoneticPr fontId="1"/>
  </si>
  <si>
    <t>8/9 （木）</t>
    <rPh sb="5" eb="6">
      <t>モク</t>
    </rPh>
    <phoneticPr fontId="3"/>
  </si>
  <si>
    <t>Bコート</t>
    <phoneticPr fontId="3"/>
  </si>
  <si>
    <t>とどろきアリーナ</t>
    <phoneticPr fontId="1"/>
  </si>
  <si>
    <t>Eコート</t>
    <phoneticPr fontId="3"/>
  </si>
  <si>
    <t>Hコート</t>
    <phoneticPr fontId="3"/>
  </si>
  <si>
    <t>Kコート</t>
    <phoneticPr fontId="3"/>
  </si>
  <si>
    <t>Nコート</t>
    <phoneticPr fontId="3"/>
  </si>
  <si>
    <t>Qコート</t>
    <phoneticPr fontId="3"/>
  </si>
  <si>
    <t>Tコート</t>
    <phoneticPr fontId="3"/>
  </si>
  <si>
    <t>カルッツかわさき</t>
    <phoneticPr fontId="1"/>
  </si>
  <si>
    <t>Wコート</t>
    <phoneticPr fontId="3"/>
  </si>
  <si>
    <t>女子予選</t>
    <rPh sb="0" eb="2">
      <t>ジョシ</t>
    </rPh>
    <rPh sb="2" eb="4">
      <t>ヨセン</t>
    </rPh>
    <phoneticPr fontId="3"/>
  </si>
  <si>
    <t>新庄北</t>
  </si>
  <si>
    <t>サンライズ</t>
  </si>
  <si>
    <t>岡崎ＪＶＣ</t>
  </si>
  <si>
    <t>はやぶさ</t>
  </si>
  <si>
    <t>高須</t>
  </si>
  <si>
    <t>香南ＶＢＣ</t>
  </si>
  <si>
    <t>姶良なぎさ</t>
  </si>
  <si>
    <t>豊頃</t>
  </si>
  <si>
    <t>江別中央</t>
  </si>
  <si>
    <t>木崎野小Ｃ</t>
  </si>
  <si>
    <t>奥州胆沢</t>
  </si>
  <si>
    <t>中仙</t>
  </si>
  <si>
    <t>山東小</t>
  </si>
  <si>
    <t>多賀城</t>
  </si>
  <si>
    <t>小名浜西</t>
  </si>
  <si>
    <t>シルラビ</t>
  </si>
  <si>
    <t>陽東</t>
  </si>
  <si>
    <t>富岡南</t>
  </si>
  <si>
    <t>大井</t>
  </si>
  <si>
    <t>みつわ台</t>
  </si>
  <si>
    <t>三砂ジュニア</t>
  </si>
  <si>
    <t>ソルＧ</t>
  </si>
  <si>
    <t>湯田</t>
  </si>
  <si>
    <t>阿智クラブ</t>
  </si>
  <si>
    <t>きのと</t>
  </si>
  <si>
    <t>服間ＪＶＣ</t>
  </si>
  <si>
    <t>ＳＶＪ</t>
  </si>
  <si>
    <t>亀山</t>
  </si>
  <si>
    <t>大井ＪＶＣ</t>
  </si>
  <si>
    <t>葛城</t>
  </si>
  <si>
    <t>那智ウイングス</t>
  </si>
  <si>
    <t>茨木ＪＶＣ</t>
  </si>
  <si>
    <t>高浜ＪＶＣ</t>
  </si>
  <si>
    <t>住吉女子</t>
  </si>
  <si>
    <t>本庄</t>
  </si>
  <si>
    <t>茶屋町</t>
  </si>
  <si>
    <t>八本松</t>
  </si>
  <si>
    <t>夢が丘</t>
  </si>
  <si>
    <t>津田浜っ子ＶＣ</t>
  </si>
  <si>
    <t>ＭＩＢＵⅡ</t>
  </si>
  <si>
    <t>野市東</t>
  </si>
  <si>
    <t>粕屋ＪＶＣ</t>
  </si>
  <si>
    <t>みかつき</t>
  </si>
  <si>
    <t>広田クラブ</t>
  </si>
  <si>
    <t>益城中央</t>
  </si>
  <si>
    <t>藤原</t>
  </si>
  <si>
    <t>ラビッツ</t>
  </si>
  <si>
    <t>田場</t>
  </si>
  <si>
    <t>鹿児島県</t>
  </si>
  <si>
    <t>福井県</t>
  </si>
  <si>
    <t>大阪府</t>
  </si>
  <si>
    <t>山口県</t>
  </si>
  <si>
    <t>山梨県</t>
  </si>
  <si>
    <t>福島県</t>
  </si>
  <si>
    <t>香川県</t>
  </si>
  <si>
    <t>南北海道</t>
  </si>
  <si>
    <t>岐阜県</t>
  </si>
  <si>
    <t>神奈川県</t>
  </si>
  <si>
    <t>福岡県</t>
  </si>
  <si>
    <t>鳥取県</t>
  </si>
  <si>
    <t>大分県</t>
  </si>
  <si>
    <t>静岡県</t>
  </si>
  <si>
    <t>埼玉県</t>
  </si>
  <si>
    <t>奈良県</t>
  </si>
  <si>
    <t>島根県</t>
  </si>
  <si>
    <t>山形県</t>
  </si>
  <si>
    <t>栃木県</t>
  </si>
  <si>
    <t>佐賀県</t>
  </si>
  <si>
    <t>愛媛県</t>
  </si>
  <si>
    <t>宮城県</t>
  </si>
  <si>
    <t>滋賀県</t>
  </si>
  <si>
    <t>愛知県</t>
  </si>
  <si>
    <t>東京都</t>
  </si>
  <si>
    <t>長崎県</t>
  </si>
  <si>
    <t>京都府</t>
  </si>
  <si>
    <t>青森県</t>
  </si>
  <si>
    <t>新潟県</t>
  </si>
  <si>
    <t>岡山県</t>
  </si>
  <si>
    <t>宮崎県</t>
  </si>
  <si>
    <t>徳島県</t>
  </si>
  <si>
    <t>石川県</t>
  </si>
  <si>
    <t>岩手県</t>
  </si>
  <si>
    <t>千葉県</t>
  </si>
  <si>
    <t>兵庫県</t>
  </si>
  <si>
    <t>群馬県</t>
  </si>
  <si>
    <t>富山県</t>
  </si>
  <si>
    <t>北北海道</t>
  </si>
  <si>
    <t>広島県</t>
  </si>
  <si>
    <t>和歌山県</t>
  </si>
  <si>
    <t>熊本県</t>
  </si>
  <si>
    <t>沖縄県</t>
  </si>
  <si>
    <t>茨城県</t>
  </si>
  <si>
    <t>秋田県</t>
  </si>
  <si>
    <t>三重県</t>
  </si>
  <si>
    <t>長野県</t>
  </si>
  <si>
    <t>高知県</t>
  </si>
  <si>
    <t>(香　川)</t>
  </si>
  <si>
    <t>(福　岡)</t>
  </si>
  <si>
    <t>(滋　賀)</t>
  </si>
  <si>
    <t>(兵　庫)</t>
  </si>
  <si>
    <t>(沖　縄)</t>
  </si>
  <si>
    <t>(徳　島)</t>
  </si>
  <si>
    <t>(京　都)</t>
  </si>
  <si>
    <t>(岡　山)</t>
  </si>
  <si>
    <t>(山　口)</t>
  </si>
  <si>
    <t>(佐　賀)</t>
  </si>
  <si>
    <t>(大　阪)</t>
  </si>
  <si>
    <t>(和歌山)</t>
  </si>
  <si>
    <t>(宮　崎)</t>
  </si>
  <si>
    <t>(鹿児島)</t>
  </si>
  <si>
    <t>(長　崎)</t>
  </si>
  <si>
    <t>(大　分)</t>
  </si>
  <si>
    <t>(高　知)</t>
  </si>
  <si>
    <t>(愛　媛)</t>
  </si>
  <si>
    <t>(熊　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</si>
</sst>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Red]\(0.00\)"/>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8"/>
      <color rgb="FFFF0000"/>
      <name val="ＭＳ Ｐゴシック"/>
      <family val="3"/>
      <charset val="128"/>
    </font>
    <font>
      <b/>
      <sz val="14"/>
      <color indexed="10"/>
      <name val="ＭＳ Ｐゴシック"/>
      <family val="3"/>
      <charset val="128"/>
    </font>
    <font>
      <b/>
      <sz val="14"/>
      <name val="ＭＳ Ｐゴシック"/>
      <family val="3"/>
      <charset val="128"/>
    </font>
    <font>
      <b/>
      <sz val="36"/>
      <name val="ＭＳ Ｐゴシック"/>
      <family val="3"/>
      <charset val="128"/>
    </font>
    <font>
      <b/>
      <sz val="20"/>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18"/>
      <name val="ＭＳ Ｐゴシック"/>
      <family val="3"/>
      <charset val="128"/>
    </font>
    <font>
      <b/>
      <sz val="22"/>
      <name val="ＭＳ Ｐゴシック"/>
      <family val="3"/>
      <charset val="128"/>
    </font>
    <font>
      <sz val="16"/>
      <name val="ＭＳ Ｐゴシック"/>
      <family val="3"/>
      <charset val="128"/>
    </font>
    <font>
      <b/>
      <sz val="12"/>
      <name val="ＭＳ Ｐゴシック"/>
      <family val="3"/>
      <charset val="128"/>
    </font>
    <font>
      <sz val="28"/>
      <name val="ＭＳ Ｐゴシック"/>
      <family val="3"/>
      <charset val="128"/>
    </font>
    <font>
      <sz val="24"/>
      <name val="ＭＳ Ｐゴシック"/>
      <family val="3"/>
      <charset val="128"/>
    </font>
    <font>
      <sz val="36"/>
      <name val="ＭＳ Ｐゴシック"/>
      <family val="3"/>
      <charset val="128"/>
    </font>
    <font>
      <sz val="26"/>
      <name val="ＭＳ Ｐゴシック"/>
      <family val="3"/>
      <charset val="128"/>
    </font>
    <font>
      <sz val="20"/>
      <name val="ＭＳ Ｐゴシック"/>
      <family val="3"/>
      <charset val="128"/>
    </font>
    <font>
      <b/>
      <sz val="9"/>
      <color indexed="81"/>
      <name val="ＭＳ Ｐゴシック"/>
      <family val="3"/>
      <charset val="128"/>
    </font>
    <font>
      <sz val="9"/>
      <color indexed="81"/>
      <name val="ＭＳ Ｐゴシック"/>
      <family val="3"/>
      <charset val="128"/>
    </font>
    <font>
      <sz val="14"/>
      <color theme="1"/>
      <name val="ＭＳ Ｐゴシック"/>
      <family val="3"/>
      <charset val="128"/>
    </font>
    <font>
      <sz val="11"/>
      <color rgb="FFFF0000"/>
      <name val="ＭＳ Ｐゴシック"/>
      <family val="3"/>
      <charset val="128"/>
    </font>
    <font>
      <b/>
      <sz val="18"/>
      <name val="ＭＳ Ｐゴシック"/>
      <family val="3"/>
      <charset val="128"/>
    </font>
    <font>
      <sz val="10"/>
      <color theme="1"/>
      <name val="ＭＳ 明朝"/>
      <family val="1"/>
      <charset val="128"/>
    </font>
    <font>
      <sz val="10"/>
      <color rgb="FF000000"/>
      <name val="ＭＳ 明朝"/>
      <family val="1"/>
      <charset val="128"/>
    </font>
    <font>
      <sz val="10.5"/>
      <color theme="1"/>
      <name val="ＭＳ 明朝"/>
      <family val="1"/>
      <charset val="128"/>
    </font>
    <font>
      <sz val="10"/>
      <color theme="1"/>
      <name val="ＭＳ Ｐ明朝"/>
      <family val="1"/>
      <charset val="128"/>
    </font>
    <font>
      <sz val="11"/>
      <color theme="1"/>
      <name val="ＭＳ Ｐゴシック"/>
      <family val="3"/>
      <charset val="128"/>
      <scheme val="minor"/>
    </font>
    <font>
      <sz val="11"/>
      <color indexed="8"/>
      <name val="ＭＳ Ｐゴシック"/>
      <family val="3"/>
      <charset val="128"/>
      <scheme val="minor"/>
    </font>
    <font>
      <sz val="11"/>
      <name val="ＭＳ Ｐゴシック"/>
      <family val="3"/>
      <charset val="128"/>
      <scheme val="minor"/>
    </font>
    <font>
      <b/>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bottom/>
      <diagonal/>
    </border>
    <border>
      <left style="medium">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ck">
        <color auto="1"/>
      </right>
      <top/>
      <bottom/>
      <diagonal/>
    </border>
    <border>
      <left style="thick">
        <color auto="1"/>
      </left>
      <right/>
      <top/>
      <bottom/>
      <diagonal/>
    </border>
  </borders>
  <cellStyleXfs count="3">
    <xf numFmtId="0" fontId="0" fillId="0" borderId="0">
      <alignment vertical="center"/>
    </xf>
    <xf numFmtId="0" fontId="2" fillId="0" borderId="0"/>
    <xf numFmtId="0" fontId="34" fillId="0" borderId="0">
      <alignment vertical="center"/>
    </xf>
  </cellStyleXfs>
  <cellXfs count="461">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2" fillId="0" borderId="0" xfId="1"/>
    <xf numFmtId="0" fontId="2" fillId="0" borderId="0" xfId="1" applyAlignment="1"/>
    <xf numFmtId="0" fontId="2" fillId="0" borderId="0" xfId="1" applyAlignment="1">
      <alignment horizontal="center" vertical="center"/>
    </xf>
    <xf numFmtId="0" fontId="2" fillId="0" borderId="0" xfId="1" applyAlignment="1">
      <alignment vertical="center"/>
    </xf>
    <xf numFmtId="0" fontId="2" fillId="0" borderId="2" xfId="1" applyBorder="1" applyAlignment="1">
      <alignment vertical="center"/>
    </xf>
    <xf numFmtId="0" fontId="2" fillId="0" borderId="3" xfId="1" applyBorder="1"/>
    <xf numFmtId="0" fontId="2" fillId="0" borderId="4" xfId="1" applyBorder="1"/>
    <xf numFmtId="0" fontId="2" fillId="0" borderId="5" xfId="1" applyBorder="1" applyAlignment="1">
      <alignment vertical="center"/>
    </xf>
    <xf numFmtId="0" fontId="2" fillId="0" borderId="0" xfId="1" applyBorder="1"/>
    <xf numFmtId="0" fontId="2" fillId="0" borderId="6" xfId="1" applyBorder="1"/>
    <xf numFmtId="0" fontId="2" fillId="0" borderId="0" xfId="1" applyAlignment="1">
      <alignment horizontal="left" vertical="center"/>
    </xf>
    <xf numFmtId="0" fontId="2" fillId="0" borderId="1" xfId="1" applyBorder="1"/>
    <xf numFmtId="0" fontId="2" fillId="0" borderId="1" xfId="1" applyBorder="1" applyAlignment="1">
      <alignment vertical="center"/>
    </xf>
    <xf numFmtId="0" fontId="2" fillId="0" borderId="0" xfId="1" applyBorder="1" applyAlignment="1">
      <alignment horizontal="center" vertical="center"/>
    </xf>
    <xf numFmtId="0" fontId="2" fillId="0" borderId="7" xfId="1" applyBorder="1" applyAlignment="1">
      <alignment vertical="center"/>
    </xf>
    <xf numFmtId="0" fontId="2" fillId="0" borderId="8" xfId="1" applyBorder="1"/>
    <xf numFmtId="0" fontId="2" fillId="0" borderId="9" xfId="1" applyBorder="1"/>
    <xf numFmtId="0" fontId="2" fillId="2" borderId="1" xfId="1" applyFill="1" applyBorder="1"/>
    <xf numFmtId="0" fontId="2" fillId="2" borderId="1" xfId="1" applyFill="1" applyBorder="1" applyAlignment="1"/>
    <xf numFmtId="0" fontId="2" fillId="3" borderId="1" xfId="1" applyFill="1" applyBorder="1"/>
    <xf numFmtId="0" fontId="2" fillId="3" borderId="1" xfId="1" applyFill="1" applyBorder="1" applyAlignment="1"/>
    <xf numFmtId="0" fontId="2" fillId="0" borderId="0" xfId="1" applyBorder="1" applyAlignment="1">
      <alignment vertical="center"/>
    </xf>
    <xf numFmtId="0" fontId="0" fillId="0" borderId="0" xfId="0" applyAlignment="1">
      <alignment vertical="top"/>
    </xf>
    <xf numFmtId="0" fontId="4" fillId="0" borderId="0" xfId="0" applyFont="1" applyAlignment="1"/>
    <xf numFmtId="0" fontId="5" fillId="0" borderId="0" xfId="0" applyFont="1" applyAlignment="1"/>
    <xf numFmtId="0" fontId="0" fillId="0" borderId="0" xfId="0" applyAlignment="1"/>
    <xf numFmtId="0" fontId="5" fillId="0" borderId="0" xfId="0" applyFont="1" applyBorder="1" applyAlignment="1">
      <alignment horizontal="right"/>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distributed" vertical="center"/>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distributed"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16" xfId="0" applyFont="1" applyBorder="1" applyAlignment="1">
      <alignment horizontal="left"/>
    </xf>
    <xf numFmtId="0" fontId="0" fillId="0" borderId="13" xfId="0" applyBorder="1" applyAlignment="1"/>
    <xf numFmtId="0" fontId="5" fillId="0" borderId="17" xfId="0" applyNumberFormat="1" applyFont="1" applyBorder="1" applyAlignment="1"/>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distributed" vertical="center"/>
    </xf>
    <xf numFmtId="0" fontId="5" fillId="0" borderId="21" xfId="0" applyFont="1" applyBorder="1" applyAlignment="1">
      <alignment horizontal="center" vertical="center"/>
    </xf>
    <xf numFmtId="0" fontId="5" fillId="0" borderId="21" xfId="0" applyFont="1" applyBorder="1" applyAlignment="1">
      <alignment horizontal="center" vertical="center" shrinkToFit="1"/>
    </xf>
    <xf numFmtId="0" fontId="5" fillId="0" borderId="18" xfId="0" applyFont="1" applyFill="1" applyBorder="1" applyAlignment="1">
      <alignment horizontal="left"/>
    </xf>
    <xf numFmtId="0" fontId="0" fillId="0" borderId="0" xfId="0" applyBorder="1" applyAlignment="1"/>
    <xf numFmtId="0" fontId="0" fillId="0" borderId="19" xfId="0" applyBorder="1" applyAlignment="1"/>
    <xf numFmtId="0" fontId="5" fillId="0" borderId="0" xfId="0" applyFont="1" applyAlignment="1">
      <alignment shrinkToFit="1"/>
    </xf>
    <xf numFmtId="0" fontId="5" fillId="0" borderId="0" xfId="0"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alignment horizontal="distributed"/>
    </xf>
    <xf numFmtId="0" fontId="5" fillId="0" borderId="0" xfId="0" applyFont="1" applyBorder="1" applyAlignment="1">
      <alignment horizontal="center" shrinkToFit="1"/>
    </xf>
    <xf numFmtId="0" fontId="0" fillId="0" borderId="18" xfId="0" applyBorder="1" applyAlignment="1"/>
    <xf numFmtId="0" fontId="0" fillId="0" borderId="0" xfId="0" applyBorder="1" applyAlignment="1">
      <alignment horizontal="center"/>
    </xf>
    <xf numFmtId="0" fontId="2" fillId="0" borderId="18" xfId="0" applyFont="1" applyBorder="1" applyAlignment="1">
      <alignment horizontal="right"/>
    </xf>
    <xf numFmtId="0" fontId="2" fillId="0" borderId="0" xfId="0" applyFont="1" applyBorder="1" applyAlignment="1">
      <alignment horizontal="center"/>
    </xf>
    <xf numFmtId="0" fontId="2" fillId="0" borderId="19" xfId="0" applyFont="1" applyBorder="1" applyAlignment="1">
      <alignment horizontal="left"/>
    </xf>
    <xf numFmtId="0" fontId="5" fillId="0" borderId="0" xfId="0" applyFont="1" applyBorder="1" applyAlignment="1"/>
    <xf numFmtId="0" fontId="0" fillId="0" borderId="18" xfId="0" applyBorder="1" applyAlignment="1">
      <alignment horizontal="right" vertical="center"/>
    </xf>
    <xf numFmtId="0" fontId="0" fillId="0" borderId="0" xfId="0" applyBorder="1" applyAlignment="1">
      <alignment horizontal="center" vertical="center"/>
    </xf>
    <xf numFmtId="0" fontId="0" fillId="0" borderId="19" xfId="0" applyBorder="1" applyAlignment="1">
      <alignment horizontal="left" vertical="center"/>
    </xf>
    <xf numFmtId="0" fontId="5" fillId="0" borderId="10" xfId="0" applyNumberFormat="1" applyFont="1" applyBorder="1" applyAlignment="1">
      <alignment horizontal="center" vertical="center"/>
    </xf>
    <xf numFmtId="0" fontId="2" fillId="0" borderId="18" xfId="0" applyFont="1" applyBorder="1" applyAlignment="1">
      <alignment horizontal="right" vertical="top"/>
    </xf>
    <xf numFmtId="0" fontId="2" fillId="0" borderId="0" xfId="0" applyFont="1" applyBorder="1" applyAlignment="1">
      <alignment horizontal="center" vertical="top"/>
    </xf>
    <xf numFmtId="0" fontId="2" fillId="0" borderId="19" xfId="0" applyFont="1" applyBorder="1" applyAlignment="1">
      <alignment horizontal="left" vertical="top"/>
    </xf>
    <xf numFmtId="0" fontId="5" fillId="0" borderId="15" xfId="0" applyNumberFormat="1" applyFont="1" applyBorder="1" applyAlignment="1">
      <alignment horizontal="center" vertical="center"/>
    </xf>
    <xf numFmtId="0" fontId="0" fillId="0" borderId="0" xfId="0" applyBorder="1" applyAlignment="1">
      <alignment horizontal="center" vertical="top"/>
    </xf>
    <xf numFmtId="0" fontId="0" fillId="0" borderId="19" xfId="0" applyFont="1" applyBorder="1" applyAlignment="1"/>
    <xf numFmtId="0" fontId="5" fillId="0" borderId="23" xfId="0" applyNumberFormat="1" applyFont="1" applyBorder="1" applyAlignment="1">
      <alignment horizontal="center" vertical="center"/>
    </xf>
    <xf numFmtId="0" fontId="5" fillId="0" borderId="20" xfId="0" applyFont="1" applyFill="1" applyBorder="1" applyAlignment="1">
      <alignment horizontal="left"/>
    </xf>
    <xf numFmtId="0" fontId="0" fillId="0" borderId="22" xfId="0" applyBorder="1" applyAlignment="1"/>
    <xf numFmtId="0" fontId="0" fillId="0" borderId="21" xfId="0" applyBorder="1" applyAlignment="1"/>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Border="1" applyAlignment="1">
      <alignment horizontal="center" vertical="center"/>
    </xf>
    <xf numFmtId="0" fontId="0" fillId="0" borderId="0" xfId="0" applyAlignment="1">
      <alignment horizontal="left"/>
    </xf>
    <xf numFmtId="0" fontId="0" fillId="0" borderId="0" xfId="0" applyAlignment="1">
      <alignment vertical="center" shrinkToFit="1"/>
    </xf>
    <xf numFmtId="0" fontId="7" fillId="4" borderId="0" xfId="1" applyFont="1" applyFill="1"/>
    <xf numFmtId="0" fontId="7" fillId="4" borderId="0" xfId="1" applyFont="1" applyFill="1" applyAlignment="1">
      <alignment horizontal="left"/>
    </xf>
    <xf numFmtId="0" fontId="7" fillId="4" borderId="0" xfId="1" applyFont="1" applyFill="1" applyAlignment="1">
      <alignment horizontal="center"/>
    </xf>
    <xf numFmtId="0" fontId="8" fillId="4" borderId="0" xfId="1" applyFont="1" applyFill="1" applyAlignment="1">
      <alignment horizontal="center"/>
    </xf>
    <xf numFmtId="0" fontId="2" fillId="2" borderId="0" xfId="1" applyFont="1" applyFill="1" applyAlignment="1">
      <alignment horizontal="center"/>
    </xf>
    <xf numFmtId="0" fontId="7" fillId="4" borderId="0" xfId="1" applyFont="1" applyFill="1" applyAlignment="1" applyProtection="1">
      <alignment horizontal="center"/>
      <protection locked="0"/>
    </xf>
    <xf numFmtId="0" fontId="9" fillId="4" borderId="0" xfId="1" applyFont="1" applyFill="1" applyAlignment="1">
      <alignment horizontal="center"/>
    </xf>
    <xf numFmtId="0" fontId="10" fillId="4" borderId="0" xfId="1" applyFont="1" applyFill="1"/>
    <xf numFmtId="0" fontId="7" fillId="4" borderId="24" xfId="1" applyFont="1" applyFill="1" applyBorder="1" applyAlignment="1" applyProtection="1"/>
    <xf numFmtId="0" fontId="7" fillId="4" borderId="25" xfId="1" applyFont="1" applyFill="1" applyBorder="1" applyAlignment="1" applyProtection="1"/>
    <xf numFmtId="0" fontId="7" fillId="4" borderId="25" xfId="1" applyFont="1" applyFill="1" applyBorder="1" applyAlignment="1"/>
    <xf numFmtId="0" fontId="7" fillId="4" borderId="26" xfId="1" applyFont="1" applyFill="1" applyBorder="1" applyAlignment="1" applyProtection="1"/>
    <xf numFmtId="0" fontId="10" fillId="4" borderId="0" xfId="1" applyFont="1" applyFill="1" applyProtection="1"/>
    <xf numFmtId="0" fontId="10" fillId="4" borderId="0" xfId="1" applyFont="1" applyFill="1" applyProtection="1">
      <protection locked="0"/>
    </xf>
    <xf numFmtId="0" fontId="7" fillId="4" borderId="2" xfId="1" applyFont="1" applyFill="1" applyBorder="1" applyAlignment="1" applyProtection="1">
      <alignment horizontal="left"/>
    </xf>
    <xf numFmtId="0" fontId="7" fillId="4" borderId="3" xfId="1" applyFont="1" applyFill="1" applyBorder="1" applyAlignment="1" applyProtection="1">
      <alignment horizontal="center"/>
    </xf>
    <xf numFmtId="0" fontId="8" fillId="4" borderId="3" xfId="1" applyFont="1" applyFill="1" applyBorder="1" applyAlignment="1" applyProtection="1">
      <alignment horizontal="center"/>
    </xf>
    <xf numFmtId="0" fontId="2" fillId="2" borderId="3" xfId="1" applyFont="1" applyFill="1" applyBorder="1" applyAlignment="1" applyProtection="1">
      <alignment horizontal="center"/>
    </xf>
    <xf numFmtId="0" fontId="9" fillId="4" borderId="3" xfId="1" applyFont="1" applyFill="1" applyBorder="1" applyAlignment="1" applyProtection="1">
      <alignment horizontal="center"/>
    </xf>
    <xf numFmtId="0" fontId="7" fillId="4" borderId="3" xfId="1" applyFont="1" applyFill="1" applyBorder="1" applyAlignment="1" applyProtection="1">
      <alignment horizontal="center"/>
      <protection locked="0"/>
    </xf>
    <xf numFmtId="0" fontId="7" fillId="4" borderId="3" xfId="1" applyFont="1" applyFill="1" applyBorder="1" applyAlignment="1">
      <alignment horizontal="center"/>
    </xf>
    <xf numFmtId="0" fontId="7" fillId="4" borderId="4" xfId="1" applyFont="1" applyFill="1" applyBorder="1" applyAlignment="1" applyProtection="1">
      <alignment horizontal="center"/>
    </xf>
    <xf numFmtId="0" fontId="7" fillId="4" borderId="5" xfId="1" applyFont="1" applyFill="1" applyBorder="1" applyAlignment="1" applyProtection="1">
      <alignment horizontal="left"/>
    </xf>
    <xf numFmtId="0" fontId="7" fillId="4" borderId="0" xfId="1" applyFont="1" applyFill="1" applyBorder="1" applyAlignment="1" applyProtection="1">
      <alignment horizontal="center"/>
    </xf>
    <xf numFmtId="0" fontId="8" fillId="4" borderId="0" xfId="1" applyFont="1" applyFill="1" applyBorder="1" applyAlignment="1" applyProtection="1">
      <alignment horizontal="center"/>
    </xf>
    <xf numFmtId="0" fontId="2" fillId="2" borderId="0" xfId="1" applyFont="1" applyFill="1" applyBorder="1" applyAlignment="1" applyProtection="1">
      <alignment horizontal="center"/>
    </xf>
    <xf numFmtId="0" fontId="9" fillId="4" borderId="0" xfId="1" applyFont="1" applyFill="1" applyBorder="1" applyAlignment="1" applyProtection="1">
      <alignment horizontal="center"/>
    </xf>
    <xf numFmtId="0" fontId="7" fillId="0" borderId="27" xfId="1" applyFont="1" applyFill="1" applyBorder="1" applyAlignment="1" applyProtection="1">
      <alignment horizontal="center"/>
      <protection locked="0"/>
    </xf>
    <xf numFmtId="0" fontId="7" fillId="4" borderId="0" xfId="1" applyFont="1" applyFill="1" applyBorder="1" applyAlignment="1" applyProtection="1">
      <alignment horizontal="center"/>
      <protection locked="0"/>
    </xf>
    <xf numFmtId="0" fontId="7" fillId="4" borderId="6" xfId="1" applyFont="1" applyFill="1" applyBorder="1" applyAlignment="1" applyProtection="1">
      <alignment horizontal="center"/>
    </xf>
    <xf numFmtId="0" fontId="7" fillId="0" borderId="28" xfId="1" applyFont="1" applyFill="1" applyBorder="1" applyAlignment="1" applyProtection="1">
      <alignment horizontal="center"/>
      <protection locked="0"/>
    </xf>
    <xf numFmtId="0" fontId="7" fillId="4" borderId="6" xfId="1" applyFont="1" applyFill="1" applyBorder="1" applyAlignment="1" applyProtection="1">
      <alignment horizontal="center" shrinkToFit="1"/>
    </xf>
    <xf numFmtId="0" fontId="7" fillId="4" borderId="7" xfId="1" applyFont="1" applyFill="1" applyBorder="1" applyAlignment="1" applyProtection="1">
      <alignment horizontal="left"/>
    </xf>
    <xf numFmtId="0" fontId="7" fillId="4" borderId="8" xfId="1" applyFont="1" applyFill="1" applyBorder="1" applyAlignment="1" applyProtection="1">
      <alignment horizontal="center"/>
    </xf>
    <xf numFmtId="0" fontId="8" fillId="4" borderId="8" xfId="1" applyFont="1" applyFill="1" applyBorder="1" applyAlignment="1" applyProtection="1">
      <alignment horizontal="center"/>
    </xf>
    <xf numFmtId="0" fontId="9" fillId="4" borderId="8" xfId="1" applyFont="1" applyFill="1" applyBorder="1" applyAlignment="1" applyProtection="1">
      <alignment horizontal="center"/>
    </xf>
    <xf numFmtId="0" fontId="7" fillId="0" borderId="29" xfId="1" applyFont="1" applyFill="1" applyBorder="1" applyAlignment="1" applyProtection="1">
      <alignment horizontal="center"/>
      <protection locked="0"/>
    </xf>
    <xf numFmtId="0" fontId="7" fillId="4" borderId="8" xfId="1" applyFont="1" applyFill="1" applyBorder="1" applyAlignment="1" applyProtection="1">
      <alignment horizontal="center"/>
      <protection locked="0"/>
    </xf>
    <xf numFmtId="0" fontId="7" fillId="4" borderId="9" xfId="1" applyFont="1" applyFill="1" applyBorder="1" applyAlignment="1" applyProtection="1">
      <alignment horizontal="center"/>
    </xf>
    <xf numFmtId="0" fontId="7" fillId="4" borderId="7" xfId="1" applyFont="1" applyFill="1" applyBorder="1" applyAlignment="1" applyProtection="1"/>
    <xf numFmtId="0" fontId="7" fillId="4" borderId="8" xfId="1" applyFont="1" applyFill="1" applyBorder="1" applyAlignment="1" applyProtection="1"/>
    <xf numFmtId="0" fontId="7" fillId="4" borderId="8" xfId="1" applyFont="1" applyFill="1" applyBorder="1" applyAlignment="1" applyProtection="1">
      <protection locked="0"/>
    </xf>
    <xf numFmtId="0" fontId="7" fillId="4" borderId="9" xfId="1" applyFont="1" applyFill="1" applyBorder="1" applyAlignment="1" applyProtection="1"/>
    <xf numFmtId="0" fontId="7" fillId="4" borderId="0" xfId="1" applyFont="1" applyFill="1" applyProtection="1"/>
    <xf numFmtId="0" fontId="9" fillId="4" borderId="8" xfId="1" applyFont="1" applyFill="1" applyBorder="1" applyAlignment="1">
      <alignment horizontal="center"/>
    </xf>
    <xf numFmtId="0" fontId="2" fillId="2" borderId="0" xfId="1" applyFont="1" applyFill="1" applyBorder="1" applyAlignment="1">
      <alignment horizontal="center"/>
    </xf>
    <xf numFmtId="0" fontId="8" fillId="4" borderId="8" xfId="1" applyFont="1" applyFill="1" applyBorder="1" applyAlignment="1">
      <alignment horizontal="center"/>
    </xf>
    <xf numFmtId="0" fontId="7" fillId="4" borderId="0" xfId="1" applyFont="1" applyFill="1" applyProtection="1">
      <protection locked="0"/>
    </xf>
    <xf numFmtId="0" fontId="2" fillId="5"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Border="1" applyAlignment="1" applyProtection="1">
      <alignment horizontal="center" vertical="center"/>
    </xf>
    <xf numFmtId="0" fontId="12" fillId="0" borderId="8" xfId="1" applyFont="1" applyFill="1" applyBorder="1" applyAlignment="1" applyProtection="1">
      <alignment vertical="center"/>
      <protection locked="0"/>
    </xf>
    <xf numFmtId="0" fontId="12" fillId="0" borderId="8" xfId="1" applyFont="1" applyFill="1" applyBorder="1" applyAlignment="1" applyProtection="1">
      <alignment horizontal="left" vertical="center"/>
      <protection locked="0"/>
    </xf>
    <xf numFmtId="0" fontId="4" fillId="5"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3" fillId="0" borderId="30" xfId="1" applyFont="1" applyFill="1" applyBorder="1" applyAlignment="1" applyProtection="1">
      <alignment horizontal="center" vertical="center"/>
    </xf>
    <xf numFmtId="0" fontId="10" fillId="5" borderId="34" xfId="1" applyFont="1" applyFill="1" applyBorder="1" applyAlignment="1" applyProtection="1">
      <alignment horizontal="center" vertical="center"/>
      <protection hidden="1"/>
    </xf>
    <xf numFmtId="0" fontId="7" fillId="5" borderId="3" xfId="1" applyFont="1" applyFill="1" applyBorder="1" applyAlignment="1" applyProtection="1">
      <alignment horizontal="center" vertical="center"/>
      <protection hidden="1"/>
    </xf>
    <xf numFmtId="0" fontId="10" fillId="5" borderId="3" xfId="1" applyFont="1" applyFill="1" applyBorder="1" applyAlignment="1" applyProtection="1">
      <alignment horizontal="center" vertical="center"/>
      <protection hidden="1"/>
    </xf>
    <xf numFmtId="0" fontId="10" fillId="5" borderId="35" xfId="1" applyFont="1" applyFill="1" applyBorder="1" applyAlignment="1" applyProtection="1">
      <alignment horizontal="center" vertical="center"/>
      <protection hidden="1"/>
    </xf>
    <xf numFmtId="0" fontId="7" fillId="5" borderId="35" xfId="1" applyFont="1" applyFill="1" applyBorder="1" applyAlignment="1" applyProtection="1">
      <alignment horizontal="center" vertical="center"/>
      <protection hidden="1"/>
    </xf>
    <xf numFmtId="0" fontId="15" fillId="5" borderId="33" xfId="1" applyFont="1" applyFill="1" applyBorder="1" applyAlignment="1" applyProtection="1">
      <alignment horizontal="center" vertical="center"/>
    </xf>
    <xf numFmtId="0" fontId="6" fillId="0" borderId="35" xfId="1" applyFont="1" applyFill="1" applyBorder="1" applyAlignment="1" applyProtection="1">
      <alignment horizontal="center" vertical="center" shrinkToFit="1"/>
    </xf>
    <xf numFmtId="0" fontId="6" fillId="5" borderId="3" xfId="1" applyFont="1" applyFill="1" applyBorder="1" applyAlignment="1" applyProtection="1">
      <alignment horizontal="center" vertical="center" shrinkToFit="1"/>
    </xf>
    <xf numFmtId="0" fontId="6" fillId="5" borderId="33" xfId="1" applyFont="1" applyFill="1" applyBorder="1" applyAlignment="1" applyProtection="1">
      <alignment horizontal="center" vertical="center" shrinkToFit="1"/>
    </xf>
    <xf numFmtId="0" fontId="6" fillId="0" borderId="33" xfId="1" applyFont="1" applyFill="1" applyBorder="1" applyAlignment="1" applyProtection="1">
      <alignment horizontal="center" vertical="center" shrinkToFit="1"/>
    </xf>
    <xf numFmtId="0" fontId="6" fillId="5" borderId="3" xfId="1" applyNumberFormat="1" applyFont="1" applyFill="1" applyBorder="1" applyAlignment="1" applyProtection="1">
      <alignment horizontal="center" vertical="center" shrinkToFit="1"/>
    </xf>
    <xf numFmtId="0" fontId="6" fillId="0" borderId="36" xfId="1" applyFont="1" applyFill="1" applyBorder="1" applyAlignment="1" applyProtection="1">
      <alignment horizontal="center" vertical="center" shrinkToFit="1"/>
    </xf>
    <xf numFmtId="0" fontId="2" fillId="5" borderId="14" xfId="1" applyFont="1" applyFill="1" applyBorder="1" applyAlignment="1" applyProtection="1">
      <alignment horizontal="center" vertical="center"/>
    </xf>
    <xf numFmtId="0" fontId="13" fillId="5" borderId="17" xfId="1" applyFont="1" applyFill="1" applyBorder="1" applyAlignment="1" applyProtection="1">
      <alignment horizontal="center" vertical="center"/>
      <protection hidden="1"/>
    </xf>
    <xf numFmtId="0" fontId="13" fillId="5" borderId="16" xfId="1" applyFont="1" applyFill="1" applyBorder="1" applyAlignment="1" applyProtection="1">
      <alignment horizontal="center" vertical="center"/>
      <protection hidden="1"/>
    </xf>
    <xf numFmtId="0" fontId="13" fillId="5" borderId="13" xfId="1" applyFont="1" applyFill="1" applyBorder="1" applyAlignment="1" applyProtection="1">
      <alignment horizontal="center" vertical="center"/>
      <protection hidden="1"/>
    </xf>
    <xf numFmtId="0" fontId="13" fillId="0" borderId="16"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7" xfId="1" applyFont="1" applyFill="1" applyBorder="1" applyAlignment="1" applyProtection="1">
      <alignment horizontal="center" vertical="center"/>
    </xf>
    <xf numFmtId="0" fontId="13" fillId="5" borderId="13" xfId="1" applyFont="1" applyFill="1" applyBorder="1" applyAlignment="1" applyProtection="1">
      <alignment horizontal="center" vertical="center"/>
    </xf>
    <xf numFmtId="0" fontId="13" fillId="5" borderId="16" xfId="1" applyFont="1" applyFill="1" applyBorder="1" applyAlignment="1" applyProtection="1">
      <alignment horizontal="center" vertical="center"/>
    </xf>
    <xf numFmtId="0" fontId="13" fillId="5" borderId="13" xfId="1" applyNumberFormat="1" applyFont="1" applyFill="1" applyBorder="1" applyAlignment="1" applyProtection="1">
      <alignment horizontal="center" vertical="center"/>
    </xf>
    <xf numFmtId="0" fontId="2" fillId="5" borderId="19" xfId="1" applyFont="1" applyFill="1" applyBorder="1" applyAlignment="1" applyProtection="1">
      <alignment horizontal="center" vertical="center"/>
    </xf>
    <xf numFmtId="0" fontId="13" fillId="5" borderId="19" xfId="1" applyFont="1" applyFill="1" applyBorder="1" applyAlignment="1" applyProtection="1">
      <alignment horizontal="center" vertical="center"/>
      <protection hidden="1"/>
    </xf>
    <xf numFmtId="0" fontId="13" fillId="5" borderId="18" xfId="1" applyFont="1" applyFill="1" applyBorder="1" applyAlignment="1" applyProtection="1">
      <alignment horizontal="center" vertical="center"/>
      <protection hidden="1"/>
    </xf>
    <xf numFmtId="0" fontId="13" fillId="5" borderId="0" xfId="1" applyFont="1" applyFill="1" applyBorder="1" applyAlignment="1" applyProtection="1">
      <alignment horizontal="center" vertical="center"/>
      <protection hidden="1"/>
    </xf>
    <xf numFmtId="0" fontId="13" fillId="0" borderId="18"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19" xfId="1" applyFont="1" applyFill="1" applyBorder="1" applyAlignment="1" applyProtection="1">
      <alignment horizontal="center" vertical="center"/>
    </xf>
    <xf numFmtId="0" fontId="13" fillId="5" borderId="18" xfId="1" applyFont="1" applyFill="1" applyBorder="1" applyAlignment="1" applyProtection="1">
      <alignment horizontal="center" vertical="center"/>
    </xf>
    <xf numFmtId="0" fontId="13" fillId="5" borderId="0" xfId="1" applyFont="1" applyFill="1" applyBorder="1" applyAlignment="1" applyProtection="1">
      <alignment horizontal="center" vertical="center"/>
    </xf>
    <xf numFmtId="0" fontId="13" fillId="5" borderId="0" xfId="1" applyNumberFormat="1" applyFont="1" applyFill="1" applyBorder="1" applyAlignment="1" applyProtection="1">
      <alignment horizontal="center" vertical="center"/>
    </xf>
    <xf numFmtId="0" fontId="13" fillId="5" borderId="21" xfId="1" applyFont="1" applyFill="1" applyBorder="1" applyAlignment="1" applyProtection="1">
      <alignment horizontal="center" vertical="center"/>
      <protection hidden="1"/>
    </xf>
    <xf numFmtId="0" fontId="13" fillId="5" borderId="20" xfId="1" applyFont="1" applyFill="1" applyBorder="1" applyAlignment="1" applyProtection="1">
      <alignment horizontal="center" vertical="center"/>
      <protection hidden="1"/>
    </xf>
    <xf numFmtId="0" fontId="13" fillId="5" borderId="22" xfId="1" applyFont="1" applyFill="1" applyBorder="1" applyAlignment="1" applyProtection="1">
      <alignment horizontal="center" vertical="center"/>
      <protection hidden="1"/>
    </xf>
    <xf numFmtId="0" fontId="13" fillId="0" borderId="20" xfId="1" applyFont="1" applyFill="1" applyBorder="1" applyAlignment="1" applyProtection="1">
      <alignment horizontal="center" vertical="center"/>
    </xf>
    <xf numFmtId="0" fontId="18" fillId="0" borderId="22" xfId="1" applyFont="1" applyFill="1" applyBorder="1" applyAlignment="1" applyProtection="1">
      <alignment horizontal="center" vertical="center"/>
    </xf>
    <xf numFmtId="0" fontId="18" fillId="0" borderId="22" xfId="1" applyFont="1" applyFill="1" applyBorder="1" applyAlignment="1" applyProtection="1">
      <alignment horizontal="center" vertical="center"/>
      <protection locked="0"/>
    </xf>
    <xf numFmtId="0" fontId="18" fillId="5" borderId="22" xfId="1" applyFont="1" applyFill="1" applyBorder="1" applyAlignment="1" applyProtection="1">
      <alignment horizontal="center" vertical="center"/>
      <protection hidden="1"/>
    </xf>
    <xf numFmtId="0" fontId="18" fillId="0" borderId="21" xfId="1" applyFont="1" applyFill="1" applyBorder="1" applyAlignment="1" applyProtection="1">
      <alignment horizontal="center" vertical="center"/>
    </xf>
    <xf numFmtId="0" fontId="18" fillId="5" borderId="21" xfId="1" applyFont="1" applyFill="1" applyBorder="1" applyAlignment="1" applyProtection="1">
      <alignment horizontal="center" vertical="center"/>
      <protection hidden="1"/>
    </xf>
    <xf numFmtId="0" fontId="18" fillId="0" borderId="20" xfId="1" applyFont="1" applyFill="1" applyBorder="1" applyAlignment="1" applyProtection="1">
      <alignment horizontal="center" vertical="center"/>
    </xf>
    <xf numFmtId="0" fontId="13" fillId="5" borderId="20" xfId="1" applyFont="1" applyFill="1" applyBorder="1" applyAlignment="1" applyProtection="1">
      <alignment horizontal="center" vertical="center"/>
    </xf>
    <xf numFmtId="0" fontId="13" fillId="5" borderId="22" xfId="1" applyFont="1" applyFill="1" applyBorder="1" applyAlignment="1" applyProtection="1">
      <alignment horizontal="center" vertical="center"/>
    </xf>
    <xf numFmtId="0" fontId="13" fillId="5" borderId="22" xfId="1" applyNumberFormat="1" applyFont="1" applyFill="1" applyBorder="1" applyAlignment="1" applyProtection="1">
      <alignment horizontal="center" vertical="center"/>
    </xf>
    <xf numFmtId="0" fontId="7" fillId="5" borderId="19"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18" fillId="0" borderId="0" xfId="1" applyFont="1" applyBorder="1" applyAlignment="1" applyProtection="1">
      <alignment horizontal="left" vertical="center"/>
    </xf>
    <xf numFmtId="0" fontId="18" fillId="0" borderId="6" xfId="1" applyFont="1" applyBorder="1" applyAlignment="1" applyProtection="1">
      <alignment horizontal="left" vertical="center"/>
    </xf>
    <xf numFmtId="0" fontId="7" fillId="0" borderId="0" xfId="1" applyFont="1" applyBorder="1" applyAlignment="1" applyProtection="1">
      <alignment horizontal="center" vertical="center"/>
    </xf>
    <xf numFmtId="0" fontId="2" fillId="5" borderId="17"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0" fontId="7" fillId="5" borderId="21" xfId="1" applyFont="1" applyFill="1" applyBorder="1" applyAlignment="1" applyProtection="1">
      <alignment horizontal="center" vertical="center"/>
    </xf>
    <xf numFmtId="0" fontId="7" fillId="5" borderId="0" xfId="1" applyFont="1" applyFill="1" applyBorder="1" applyAlignment="1" applyProtection="1">
      <alignment horizontal="center" vertical="center"/>
    </xf>
    <xf numFmtId="0" fontId="7" fillId="0" borderId="5" xfId="1" applyFont="1" applyBorder="1" applyAlignment="1" applyProtection="1">
      <alignment horizontal="center" vertical="center"/>
    </xf>
    <xf numFmtId="0" fontId="7" fillId="0" borderId="6"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13" fillId="5" borderId="53" xfId="1" applyFont="1" applyFill="1" applyBorder="1" applyAlignment="1" applyProtection="1">
      <alignment horizontal="center" vertical="center"/>
      <protection hidden="1"/>
    </xf>
    <xf numFmtId="0" fontId="18" fillId="0" borderId="53" xfId="1" applyFont="1" applyFill="1" applyBorder="1" applyAlignment="1" applyProtection="1">
      <alignment horizontal="center" vertical="center"/>
    </xf>
    <xf numFmtId="0" fontId="18" fillId="0" borderId="8" xfId="1" applyFont="1" applyFill="1" applyBorder="1" applyAlignment="1" applyProtection="1">
      <alignment horizontal="center" vertical="center"/>
    </xf>
    <xf numFmtId="0" fontId="18" fillId="5" borderId="8" xfId="1" applyFont="1" applyFill="1" applyBorder="1" applyAlignment="1" applyProtection="1">
      <alignment horizontal="center" vertical="center"/>
      <protection hidden="1"/>
    </xf>
    <xf numFmtId="0" fontId="18" fillId="0" borderId="54" xfId="1" applyFont="1" applyFill="1" applyBorder="1" applyAlignment="1" applyProtection="1">
      <alignment horizontal="center" vertical="center"/>
    </xf>
    <xf numFmtId="0" fontId="18" fillId="5" borderId="54" xfId="1" applyFont="1" applyFill="1" applyBorder="1" applyAlignment="1" applyProtection="1">
      <alignment horizontal="center" vertical="center"/>
      <protection hidden="1"/>
    </xf>
    <xf numFmtId="0" fontId="13" fillId="5" borderId="8" xfId="1" applyFont="1" applyFill="1" applyBorder="1" applyAlignment="1" applyProtection="1">
      <alignment horizontal="center" vertical="center"/>
      <protection hidden="1"/>
    </xf>
    <xf numFmtId="0" fontId="13" fillId="0" borderId="54" xfId="1" applyFont="1" applyFill="1" applyBorder="1" applyAlignment="1" applyProtection="1">
      <alignment horizontal="center" vertical="center"/>
    </xf>
    <xf numFmtId="0" fontId="13" fillId="5" borderId="54" xfId="1" applyFont="1" applyFill="1" applyBorder="1" applyAlignment="1" applyProtection="1">
      <alignment horizontal="center" vertical="center"/>
      <protection hidden="1"/>
    </xf>
    <xf numFmtId="0" fontId="13" fillId="5" borderId="53" xfId="1" applyFont="1" applyFill="1" applyBorder="1" applyAlignment="1" applyProtection="1">
      <alignment horizontal="center" vertical="center"/>
    </xf>
    <xf numFmtId="0" fontId="13" fillId="5" borderId="8" xfId="1" applyFont="1" applyFill="1" applyBorder="1" applyAlignment="1" applyProtection="1">
      <alignment horizontal="center" vertical="center"/>
    </xf>
    <xf numFmtId="0" fontId="13" fillId="5" borderId="8"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textRotation="255" wrapText="1"/>
    </xf>
    <xf numFmtId="0" fontId="18" fillId="0" borderId="0" xfId="1" applyFont="1" applyFill="1" applyBorder="1" applyAlignment="1" applyProtection="1">
      <alignment horizontal="center" vertical="center"/>
    </xf>
    <xf numFmtId="0" fontId="18" fillId="5" borderId="0" xfId="1" applyFont="1" applyFill="1" applyBorder="1" applyAlignment="1" applyProtection="1">
      <alignment horizontal="center" vertical="center"/>
      <protection hidden="1"/>
    </xf>
    <xf numFmtId="0" fontId="18" fillId="0" borderId="0"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protection hidden="1"/>
    </xf>
    <xf numFmtId="0" fontId="18" fillId="5" borderId="0" xfId="1" applyFont="1" applyFill="1" applyBorder="1" applyAlignment="1" applyProtection="1">
      <alignment horizontal="center" vertical="center"/>
    </xf>
    <xf numFmtId="176" fontId="13" fillId="0" borderId="0" xfId="1" applyNumberFormat="1" applyFont="1" applyFill="1" applyBorder="1" applyAlignment="1" applyProtection="1">
      <alignment horizontal="center" vertical="center"/>
    </xf>
    <xf numFmtId="0" fontId="21" fillId="0" borderId="0" xfId="1" applyFont="1" applyBorder="1" applyAlignment="1">
      <alignment vertical="center"/>
    </xf>
    <xf numFmtId="0" fontId="21" fillId="0" borderId="6" xfId="1" applyFont="1" applyBorder="1" applyAlignment="1">
      <alignment vertical="center"/>
    </xf>
    <xf numFmtId="0" fontId="2" fillId="5" borderId="0" xfId="1" applyFont="1" applyFill="1" applyBorder="1" applyAlignment="1" applyProtection="1">
      <alignment horizontal="center" vertical="center"/>
      <protection hidden="1"/>
    </xf>
    <xf numFmtId="0" fontId="2" fillId="0" borderId="0" xfId="1" applyNumberFormat="1" applyFont="1" applyFill="1" applyBorder="1" applyAlignment="1" applyProtection="1">
      <alignment horizontal="center" vertical="center"/>
    </xf>
    <xf numFmtId="0" fontId="24" fillId="0" borderId="5"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0" xfId="1" applyFont="1" applyBorder="1" applyAlignment="1">
      <alignment horizontal="center" vertical="center"/>
    </xf>
    <xf numFmtId="0" fontId="24" fillId="0" borderId="6" xfId="1" applyFont="1" applyBorder="1" applyAlignment="1">
      <alignment horizontal="center" vertical="center"/>
    </xf>
    <xf numFmtId="0" fontId="24" fillId="0" borderId="0" xfId="1" applyFont="1" applyBorder="1" applyAlignment="1">
      <alignment vertical="top"/>
    </xf>
    <xf numFmtId="177" fontId="2" fillId="0" borderId="0" xfId="1" applyNumberFormat="1" applyFont="1" applyFill="1" applyBorder="1" applyAlignment="1" applyProtection="1">
      <alignment horizontal="center" vertical="center"/>
    </xf>
    <xf numFmtId="177" fontId="6" fillId="0" borderId="33" xfId="1" applyNumberFormat="1" applyFont="1" applyFill="1" applyBorder="1" applyAlignment="1" applyProtection="1">
      <alignment horizontal="center" vertical="center" shrinkToFit="1"/>
    </xf>
    <xf numFmtId="0" fontId="2" fillId="0" borderId="1" xfId="1" applyBorder="1" applyAlignment="1">
      <alignment horizontal="center" shrinkToFit="1"/>
    </xf>
    <xf numFmtId="0" fontId="2" fillId="0" borderId="0" xfId="1" applyAlignment="1">
      <alignment horizontal="center" shrinkToFit="1"/>
    </xf>
    <xf numFmtId="0" fontId="2" fillId="0" borderId="1" xfId="1" applyBorder="1" applyAlignment="1">
      <alignment horizontal="center" vertical="center" shrinkToFit="1"/>
    </xf>
    <xf numFmtId="0" fontId="2" fillId="0" borderId="0" xfId="1" applyAlignment="1">
      <alignment horizontal="center" vertical="center" shrinkToFit="1"/>
    </xf>
    <xf numFmtId="0" fontId="2" fillId="0" borderId="0" xfId="1" applyAlignment="1">
      <alignment shrinkToFit="1"/>
    </xf>
    <xf numFmtId="0" fontId="2" fillId="2" borderId="1" xfId="1" applyFill="1" applyBorder="1" applyAlignment="1">
      <alignment vertical="center"/>
    </xf>
    <xf numFmtId="0" fontId="2" fillId="3" borderId="1" xfId="1" applyFill="1" applyBorder="1" applyAlignment="1">
      <alignment vertical="center"/>
    </xf>
    <xf numFmtId="0" fontId="2" fillId="6" borderId="1" xfId="1" applyFill="1" applyBorder="1" applyAlignment="1">
      <alignment vertical="center"/>
    </xf>
    <xf numFmtId="0" fontId="2" fillId="6" borderId="1" xfId="1" applyFill="1" applyBorder="1"/>
    <xf numFmtId="0" fontId="2" fillId="6" borderId="1" xfId="1" applyFill="1" applyBorder="1" applyAlignment="1"/>
    <xf numFmtId="0" fontId="7" fillId="4" borderId="8" xfId="1" applyFont="1" applyFill="1" applyBorder="1" applyAlignment="1" applyProtection="1">
      <alignment horizontal="right"/>
    </xf>
    <xf numFmtId="0" fontId="27" fillId="4" borderId="8" xfId="1" applyFont="1" applyFill="1" applyBorder="1" applyAlignment="1" applyProtection="1">
      <alignment horizontal="center"/>
    </xf>
    <xf numFmtId="0" fontId="2" fillId="0" borderId="1" xfId="1" applyBorder="1" applyAlignment="1">
      <alignment horizontal="center" vertical="center" shrinkToFit="1"/>
    </xf>
    <xf numFmtId="0" fontId="7" fillId="4" borderId="9" xfId="1" applyFont="1" applyFill="1" applyBorder="1" applyAlignment="1" applyProtection="1">
      <alignment horizontal="left"/>
    </xf>
    <xf numFmtId="0" fontId="5" fillId="0" borderId="10" xfId="0" applyFont="1" applyBorder="1" applyAlignment="1">
      <alignment horizontal="center" vertical="center"/>
    </xf>
    <xf numFmtId="3" fontId="7" fillId="4" borderId="0" xfId="1" applyNumberFormat="1" applyFont="1" applyFill="1" applyAlignment="1">
      <alignment horizontal="center"/>
    </xf>
    <xf numFmtId="0" fontId="28" fillId="0" borderId="0" xfId="1" applyFont="1" applyAlignment="1">
      <alignment vertical="center"/>
    </xf>
    <xf numFmtId="0" fontId="2" fillId="2" borderId="0" xfId="1" applyFill="1" applyBorder="1" applyAlignment="1">
      <alignment vertical="center"/>
    </xf>
    <xf numFmtId="0" fontId="2" fillId="6" borderId="0" xfId="1" applyFill="1" applyBorder="1" applyAlignment="1">
      <alignment vertical="center"/>
    </xf>
    <xf numFmtId="0" fontId="2" fillId="3" borderId="0" xfId="1" applyFill="1" applyBorder="1" applyAlignment="1">
      <alignment vertical="center"/>
    </xf>
    <xf numFmtId="0" fontId="0" fillId="0" borderId="0" xfId="0" applyFill="1" applyAlignment="1"/>
    <xf numFmtId="0" fontId="5" fillId="0" borderId="0" xfId="0" applyFont="1" applyFill="1" applyAlignment="1"/>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applyFill="1" applyAlignment="1">
      <alignment shrinkToFit="1"/>
    </xf>
    <xf numFmtId="0" fontId="5" fillId="0" borderId="0" xfId="0" applyFont="1" applyFill="1" applyBorder="1" applyAlignment="1">
      <alignment horizontal="center" shrinkToFit="1"/>
    </xf>
    <xf numFmtId="0" fontId="5" fillId="0" borderId="0" xfId="0" applyFont="1" applyFill="1" applyBorder="1" applyAlignment="1">
      <alignment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0" xfId="0" applyFont="1" applyFill="1" applyAlignment="1">
      <alignment shrinkToFit="1"/>
    </xf>
    <xf numFmtId="0" fontId="2" fillId="0" borderId="1" xfId="1" applyBorder="1" applyAlignment="1">
      <alignment horizontal="left" vertical="center"/>
    </xf>
    <xf numFmtId="56" fontId="2" fillId="0" borderId="0" xfId="1" applyNumberFormat="1" applyBorder="1"/>
    <xf numFmtId="0" fontId="2" fillId="0" borderId="0" xfId="1" applyAlignment="1">
      <alignment horizontal="center"/>
    </xf>
    <xf numFmtId="0" fontId="0" fillId="0" borderId="0" xfId="0" applyFill="1">
      <alignment vertical="center"/>
    </xf>
    <xf numFmtId="0" fontId="5" fillId="0" borderId="17" xfId="0" applyFont="1" applyFill="1" applyBorder="1" applyAlignment="1">
      <alignment horizontal="center" vertical="center" shrinkToFit="1"/>
    </xf>
    <xf numFmtId="0" fontId="12" fillId="0" borderId="8" xfId="1" applyFont="1" applyFill="1" applyBorder="1" applyAlignment="1" applyProtection="1">
      <alignment horizontal="left" vertical="center"/>
      <protection locked="0"/>
    </xf>
    <xf numFmtId="0" fontId="6" fillId="0" borderId="33" xfId="1" applyFont="1" applyFill="1" applyBorder="1" applyAlignment="1" applyProtection="1">
      <alignment horizontal="center" vertical="center" shrinkToFit="1"/>
    </xf>
    <xf numFmtId="0" fontId="6" fillId="5" borderId="33" xfId="1" applyFont="1" applyFill="1" applyBorder="1" applyAlignment="1" applyProtection="1">
      <alignment horizontal="center" vertical="center" shrinkToFit="1"/>
    </xf>
    <xf numFmtId="0" fontId="6" fillId="5" borderId="3" xfId="1" applyFont="1" applyFill="1" applyBorder="1" applyAlignment="1" applyProtection="1">
      <alignment horizontal="center" vertical="center" shrinkToFit="1"/>
    </xf>
    <xf numFmtId="0" fontId="13" fillId="0" borderId="16" xfId="1" applyFont="1" applyFill="1" applyBorder="1" applyAlignment="1" applyProtection="1">
      <alignment horizontal="center" vertical="center"/>
    </xf>
    <xf numFmtId="0" fontId="13" fillId="0" borderId="17"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9" xfId="1" applyFont="1" applyFill="1" applyBorder="1" applyAlignment="1" applyProtection="1">
      <alignment horizontal="center" vertical="center"/>
    </xf>
    <xf numFmtId="0" fontId="13" fillId="0" borderId="20"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0" fontId="18" fillId="0" borderId="0" xfId="1" applyFont="1" applyBorder="1" applyAlignment="1" applyProtection="1">
      <alignment horizontal="left" vertical="center"/>
    </xf>
    <xf numFmtId="0" fontId="18" fillId="0" borderId="6" xfId="1" applyFont="1" applyBorder="1" applyAlignment="1" applyProtection="1">
      <alignment horizontal="left" vertical="center"/>
    </xf>
    <xf numFmtId="0" fontId="13" fillId="0" borderId="54"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0" fillId="0" borderId="0" xfId="0" applyBorder="1" applyAlignment="1">
      <alignment horizontal="center"/>
    </xf>
    <xf numFmtId="0" fontId="5" fillId="0" borderId="10" xfId="0" applyFont="1" applyBorder="1" applyAlignment="1">
      <alignment horizontal="center" vertical="center"/>
    </xf>
    <xf numFmtId="0" fontId="2" fillId="0" borderId="1" xfId="1" applyBorder="1" applyAlignment="1">
      <alignment horizontal="center" vertical="center" shrinkToFit="1"/>
    </xf>
    <xf numFmtId="0" fontId="5" fillId="0" borderId="16"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0" xfId="0" applyFont="1" applyBorder="1" applyAlignment="1">
      <alignment horizontal="distributed" vertical="center" indent="1"/>
    </xf>
    <xf numFmtId="0" fontId="2" fillId="7" borderId="0" xfId="1" applyFill="1" applyAlignment="1">
      <alignment vertical="center"/>
    </xf>
    <xf numFmtId="0" fontId="5" fillId="0" borderId="18"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2" fillId="8" borderId="18" xfId="1" applyFill="1" applyBorder="1" applyAlignment="1">
      <alignment vertical="center"/>
    </xf>
    <xf numFmtId="0" fontId="2" fillId="8" borderId="19" xfId="1" applyFill="1" applyBorder="1" applyAlignment="1">
      <alignment vertical="center"/>
    </xf>
    <xf numFmtId="0" fontId="2" fillId="8" borderId="20" xfId="1" applyFill="1" applyBorder="1" applyAlignment="1">
      <alignment vertical="center"/>
    </xf>
    <xf numFmtId="0" fontId="2" fillId="8" borderId="21" xfId="1" applyFill="1" applyBorder="1" applyAlignment="1">
      <alignment vertical="center"/>
    </xf>
    <xf numFmtId="0" fontId="11" fillId="7" borderId="0" xfId="1" applyFont="1" applyFill="1" applyBorder="1" applyAlignment="1" applyProtection="1">
      <alignment vertical="center"/>
    </xf>
    <xf numFmtId="0" fontId="2" fillId="7" borderId="0" xfId="1" applyFont="1" applyFill="1" applyBorder="1" applyAlignment="1" applyProtection="1">
      <alignment horizontal="center" vertical="center"/>
    </xf>
    <xf numFmtId="0" fontId="2" fillId="7" borderId="3" xfId="1" applyFont="1" applyFill="1" applyBorder="1" applyAlignment="1" applyProtection="1">
      <alignment horizontal="center" vertical="center"/>
    </xf>
    <xf numFmtId="0" fontId="14" fillId="7" borderId="3" xfId="1" applyFont="1" applyFill="1" applyBorder="1" applyAlignment="1" applyProtection="1">
      <alignment horizontal="center" vertical="center"/>
    </xf>
    <xf numFmtId="0" fontId="2" fillId="7" borderId="13" xfId="1" applyFont="1" applyFill="1" applyBorder="1" applyAlignment="1" applyProtection="1">
      <alignment horizontal="center" vertical="center"/>
    </xf>
    <xf numFmtId="0" fontId="2" fillId="7" borderId="18" xfId="1" applyFont="1" applyFill="1" applyBorder="1" applyAlignment="1" applyProtection="1">
      <alignment horizontal="center" vertical="center"/>
    </xf>
    <xf numFmtId="0" fontId="2" fillId="7" borderId="20" xfId="1" applyFont="1" applyFill="1" applyBorder="1" applyAlignment="1" applyProtection="1">
      <alignment horizontal="center" vertical="center"/>
    </xf>
    <xf numFmtId="0" fontId="7" fillId="7" borderId="22" xfId="1" applyFont="1" applyFill="1" applyBorder="1" applyAlignment="1" applyProtection="1">
      <alignment horizontal="center" vertical="center"/>
    </xf>
    <xf numFmtId="0" fontId="13" fillId="7" borderId="16" xfId="1" applyFont="1" applyFill="1" applyBorder="1" applyAlignment="1" applyProtection="1">
      <alignment horizontal="center" vertical="center"/>
      <protection hidden="1"/>
    </xf>
    <xf numFmtId="0" fontId="13" fillId="7" borderId="18" xfId="1" applyFont="1" applyFill="1" applyBorder="1" applyAlignment="1" applyProtection="1">
      <alignment horizontal="center" vertical="center"/>
      <protection hidden="1"/>
    </xf>
    <xf numFmtId="0" fontId="13" fillId="7" borderId="20" xfId="1" applyFont="1" applyFill="1" applyBorder="1" applyAlignment="1" applyProtection="1">
      <alignment horizontal="center" vertical="center"/>
      <protection hidden="1"/>
    </xf>
    <xf numFmtId="0" fontId="13" fillId="7" borderId="53" xfId="1" applyFont="1" applyFill="1" applyBorder="1" applyAlignment="1" applyProtection="1">
      <alignment horizontal="center" vertical="center"/>
      <protection hidden="1"/>
    </xf>
    <xf numFmtId="0" fontId="7" fillId="7" borderId="8" xfId="1" applyFont="1" applyFill="1" applyBorder="1" applyAlignment="1" applyProtection="1">
      <alignment horizontal="center" vertical="center"/>
    </xf>
    <xf numFmtId="0" fontId="13" fillId="7" borderId="0" xfId="1" applyFont="1" applyFill="1" applyBorder="1" applyAlignment="1" applyProtection="1">
      <alignment horizontal="center" vertical="center"/>
      <protection hidden="1"/>
    </xf>
    <xf numFmtId="0" fontId="7" fillId="7" borderId="0" xfId="1" applyFont="1" applyFill="1" applyBorder="1" applyAlignment="1" applyProtection="1">
      <alignment horizontal="center" vertical="center"/>
    </xf>
    <xf numFmtId="0" fontId="11" fillId="7" borderId="0" xfId="1" applyFont="1" applyFill="1" applyBorder="1" applyAlignment="1" applyProtection="1">
      <alignment horizontal="center" vertical="center"/>
    </xf>
    <xf numFmtId="0" fontId="13" fillId="7" borderId="3" xfId="1" applyFont="1" applyFill="1" applyBorder="1" applyAlignment="1" applyProtection="1">
      <alignment horizontal="center" vertical="center"/>
    </xf>
    <xf numFmtId="0" fontId="10" fillId="7" borderId="0" xfId="1" applyFont="1" applyFill="1" applyBorder="1" applyAlignment="1" applyProtection="1">
      <alignment horizontal="center" vertical="center" textRotation="255" wrapText="1"/>
    </xf>
    <xf numFmtId="0" fontId="29" fillId="7" borderId="22" xfId="1" applyFont="1" applyFill="1" applyBorder="1" applyAlignment="1" applyProtection="1">
      <alignment horizontal="center" vertical="center" shrinkToFit="1"/>
    </xf>
    <xf numFmtId="0" fontId="5" fillId="0" borderId="21" xfId="0" applyFont="1" applyFill="1" applyBorder="1" applyAlignment="1">
      <alignment horizontal="center" vertical="center" shrinkToFit="1"/>
    </xf>
    <xf numFmtId="0" fontId="2" fillId="2" borderId="0" xfId="1" applyFill="1" applyAlignment="1">
      <alignment vertical="center"/>
    </xf>
    <xf numFmtId="0" fontId="28" fillId="2" borderId="0" xfId="1" applyFont="1" applyFill="1" applyAlignment="1">
      <alignment vertical="center"/>
    </xf>
    <xf numFmtId="0" fontId="35" fillId="9" borderId="1" xfId="2" applyFont="1" applyFill="1" applyBorder="1" applyAlignment="1">
      <alignment horizontal="center"/>
    </xf>
    <xf numFmtId="0" fontId="36" fillId="9" borderId="1" xfId="2" applyFont="1" applyFill="1" applyBorder="1" applyAlignment="1">
      <alignment horizontal="center"/>
    </xf>
    <xf numFmtId="0" fontId="34" fillId="9" borderId="0" xfId="2" applyFont="1" applyFill="1" applyBorder="1" applyAlignment="1"/>
    <xf numFmtId="0" fontId="35" fillId="0" borderId="1" xfId="2" applyFont="1" applyFill="1" applyBorder="1" applyAlignment="1">
      <alignment horizontal="center"/>
    </xf>
    <xf numFmtId="0" fontId="36" fillId="0" borderId="1" xfId="2" applyFont="1" applyFill="1" applyBorder="1" applyAlignment="1">
      <alignment horizontal="left"/>
    </xf>
    <xf numFmtId="0" fontId="34" fillId="0" borderId="0" xfId="2" applyFont="1" applyFill="1" applyBorder="1" applyAlignment="1"/>
    <xf numFmtId="0" fontId="34" fillId="0" borderId="1" xfId="2" applyFont="1" applyFill="1" applyBorder="1" applyAlignment="1"/>
    <xf numFmtId="0" fontId="34" fillId="0" borderId="1" xfId="2" applyFont="1" applyFill="1" applyBorder="1" applyAlignment="1">
      <alignment horizontal="left"/>
    </xf>
    <xf numFmtId="0" fontId="30" fillId="0" borderId="0" xfId="0" applyFont="1" applyBorder="1" applyAlignment="1">
      <alignment horizontal="justify" vertical="center" wrapText="1"/>
    </xf>
    <xf numFmtId="0" fontId="31"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33" fillId="0" borderId="0" xfId="0" applyFont="1" applyBorder="1" applyAlignment="1">
      <alignment horizontal="justify" vertical="center" wrapText="1"/>
    </xf>
    <xf numFmtId="0" fontId="0" fillId="0" borderId="18" xfId="0" applyFont="1" applyBorder="1" applyAlignment="1">
      <alignment horizontal="center"/>
    </xf>
    <xf numFmtId="0" fontId="0" fillId="0" borderId="0" xfId="0" applyFont="1" applyBorder="1" applyAlignment="1">
      <alignment horizontal="center"/>
    </xf>
    <xf numFmtId="0" fontId="6" fillId="0" borderId="0" xfId="0" applyFont="1" applyBorder="1" applyAlignment="1">
      <alignment horizont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7" fillId="4" borderId="1" xfId="1" applyFont="1" applyFill="1" applyBorder="1" applyAlignment="1" applyProtection="1">
      <alignment horizontal="center"/>
      <protection locked="0"/>
    </xf>
    <xf numFmtId="0" fontId="7" fillId="4" borderId="11" xfId="1" applyFont="1" applyFill="1" applyBorder="1" applyAlignment="1" applyProtection="1">
      <alignment horizontal="center"/>
      <protection locked="0"/>
    </xf>
    <xf numFmtId="0" fontId="7" fillId="4" borderId="12" xfId="1" applyFont="1" applyFill="1" applyBorder="1" applyAlignment="1" applyProtection="1">
      <alignment horizontal="center"/>
      <protection locked="0"/>
    </xf>
    <xf numFmtId="0" fontId="7" fillId="4" borderId="14" xfId="1" applyFont="1" applyFill="1" applyBorder="1" applyAlignment="1" applyProtection="1">
      <alignment horizontal="center"/>
      <protection locked="0"/>
    </xf>
    <xf numFmtId="0" fontId="2" fillId="4" borderId="1" xfId="1" applyFont="1" applyFill="1" applyBorder="1" applyAlignment="1" applyProtection="1">
      <alignment horizontal="center"/>
      <protection locked="0"/>
    </xf>
    <xf numFmtId="0" fontId="7" fillId="4" borderId="5" xfId="1" applyFont="1" applyFill="1" applyBorder="1" applyAlignment="1" applyProtection="1">
      <alignment horizontal="center" shrinkToFit="1"/>
    </xf>
    <xf numFmtId="0" fontId="7" fillId="4" borderId="0" xfId="1" applyFont="1" applyFill="1" applyBorder="1" applyAlignment="1" applyProtection="1">
      <alignment horizontal="center" shrinkToFit="1"/>
    </xf>
    <xf numFmtId="0" fontId="10" fillId="4" borderId="24" xfId="1" applyFont="1" applyFill="1" applyBorder="1" applyAlignment="1">
      <alignment horizontal="right"/>
    </xf>
    <xf numFmtId="0" fontId="10" fillId="4" borderId="25" xfId="1" applyFont="1" applyFill="1" applyBorder="1" applyAlignment="1">
      <alignment horizontal="right"/>
    </xf>
    <xf numFmtId="0" fontId="10" fillId="4" borderId="25" xfId="1" applyFont="1" applyFill="1" applyBorder="1" applyAlignment="1">
      <alignment horizontal="left"/>
    </xf>
    <xf numFmtId="0" fontId="10" fillId="4" borderId="26" xfId="1" applyFont="1" applyFill="1" applyBorder="1" applyAlignment="1">
      <alignment horizontal="left"/>
    </xf>
    <xf numFmtId="0" fontId="29" fillId="7" borderId="16" xfId="1" applyFont="1" applyFill="1" applyBorder="1" applyAlignment="1" applyProtection="1">
      <alignment horizontal="center" vertical="center" shrinkToFit="1"/>
    </xf>
    <xf numFmtId="0" fontId="29" fillId="7" borderId="18" xfId="1" applyFont="1" applyFill="1" applyBorder="1" applyAlignment="1" applyProtection="1">
      <alignment horizontal="center" vertical="center" shrinkToFit="1"/>
    </xf>
    <xf numFmtId="0" fontId="12" fillId="0" borderId="8" xfId="1" applyFont="1" applyFill="1" applyBorder="1" applyAlignment="1" applyProtection="1">
      <alignment horizontal="left" vertical="center"/>
      <protection locked="0"/>
    </xf>
    <xf numFmtId="0" fontId="13" fillId="0" borderId="31" xfId="1" applyFont="1" applyFill="1" applyBorder="1" applyAlignment="1" applyProtection="1">
      <alignment horizontal="center" vertical="center"/>
    </xf>
    <xf numFmtId="0" fontId="13" fillId="0" borderId="32" xfId="1" applyFont="1" applyFill="1" applyBorder="1" applyAlignment="1" applyProtection="1">
      <alignment horizontal="center" vertical="center"/>
    </xf>
    <xf numFmtId="0" fontId="10" fillId="0" borderId="33"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0" fontId="10" fillId="0" borderId="34"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xf>
    <xf numFmtId="0" fontId="6" fillId="0" borderId="31" xfId="1" applyFont="1" applyFill="1" applyBorder="1" applyAlignment="1" applyProtection="1">
      <alignment horizontal="center" vertical="center" shrinkToFit="1"/>
    </xf>
    <xf numFmtId="0" fontId="6" fillId="0" borderId="32" xfId="1" applyFont="1" applyFill="1" applyBorder="1" applyAlignment="1" applyProtection="1">
      <alignment horizontal="center" vertical="center" shrinkToFit="1"/>
    </xf>
    <xf numFmtId="0" fontId="6" fillId="5" borderId="33" xfId="1" applyFont="1" applyFill="1" applyBorder="1" applyAlignment="1" applyProtection="1">
      <alignment horizontal="center" vertical="center" shrinkToFit="1"/>
    </xf>
    <xf numFmtId="0" fontId="6" fillId="5" borderId="3" xfId="1" applyFont="1" applyFill="1" applyBorder="1" applyAlignment="1" applyProtection="1">
      <alignment horizontal="center" vertical="center" shrinkToFit="1"/>
    </xf>
    <xf numFmtId="0" fontId="6" fillId="5" borderId="34" xfId="1" applyFont="1" applyFill="1" applyBorder="1" applyAlignment="1" applyProtection="1">
      <alignment horizontal="center" vertical="center" shrinkToFit="1"/>
    </xf>
    <xf numFmtId="0" fontId="6" fillId="0" borderId="33" xfId="1" applyFont="1" applyFill="1" applyBorder="1" applyAlignment="1" applyProtection="1">
      <alignment horizontal="center" vertical="center" shrinkToFit="1"/>
    </xf>
    <xf numFmtId="0" fontId="6" fillId="0" borderId="34" xfId="1" applyFont="1" applyFill="1" applyBorder="1" applyAlignment="1" applyProtection="1">
      <alignment horizontal="center" vertical="center" shrinkToFit="1"/>
    </xf>
    <xf numFmtId="0" fontId="16" fillId="0" borderId="0" xfId="1" applyFont="1" applyBorder="1" applyAlignment="1" applyProtection="1">
      <alignment horizontal="center" vertical="center"/>
    </xf>
    <xf numFmtId="0" fontId="11" fillId="0" borderId="37"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47" xfId="1" applyFont="1" applyFill="1" applyBorder="1" applyAlignment="1" applyProtection="1">
      <alignment horizontal="center" vertical="center"/>
      <protection locked="0"/>
    </xf>
    <xf numFmtId="0" fontId="17" fillId="0" borderId="16" xfId="1" applyFont="1" applyFill="1" applyBorder="1" applyAlignment="1" applyProtection="1">
      <alignment horizontal="center" vertical="center" shrinkToFit="1"/>
    </xf>
    <xf numFmtId="0" fontId="17" fillId="0" borderId="17" xfId="1" applyFont="1" applyFill="1" applyBorder="1" applyAlignment="1" applyProtection="1">
      <alignment horizontal="center" vertical="center" shrinkToFit="1"/>
    </xf>
    <xf numFmtId="0" fontId="17" fillId="0" borderId="18" xfId="1" applyFont="1" applyFill="1" applyBorder="1" applyAlignment="1" applyProtection="1">
      <alignment horizontal="center" vertical="center" shrinkToFit="1"/>
    </xf>
    <xf numFmtId="0" fontId="17" fillId="0" borderId="19" xfId="1" applyFont="1" applyFill="1" applyBorder="1" applyAlignment="1" applyProtection="1">
      <alignment horizontal="center" vertical="center" shrinkToFit="1"/>
    </xf>
    <xf numFmtId="0" fontId="13" fillId="0" borderId="38" xfId="1" applyFont="1" applyFill="1" applyBorder="1" applyAlignment="1" applyProtection="1">
      <alignment horizontal="center" vertical="center"/>
    </xf>
    <xf numFmtId="0" fontId="13" fillId="0" borderId="39" xfId="1" applyFont="1" applyFill="1" applyBorder="1" applyAlignment="1" applyProtection="1">
      <alignment horizontal="center" vertical="center"/>
    </xf>
    <xf numFmtId="0" fontId="13" fillId="0" borderId="40" xfId="1" applyFont="1" applyFill="1" applyBorder="1" applyAlignment="1" applyProtection="1">
      <alignment horizontal="center" vertical="center"/>
    </xf>
    <xf numFmtId="0" fontId="13" fillId="0" borderId="43"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3" fillId="0" borderId="45"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0" fontId="13" fillId="0" borderId="50" xfId="1" applyFont="1" applyFill="1" applyBorder="1" applyAlignment="1" applyProtection="1">
      <alignment horizontal="center" vertical="center"/>
    </xf>
    <xf numFmtId="0" fontId="18" fillId="0" borderId="16" xfId="1" applyFont="1" applyFill="1" applyBorder="1" applyAlignment="1" applyProtection="1">
      <alignment horizontal="center" vertical="center"/>
    </xf>
    <xf numFmtId="0" fontId="18" fillId="0" borderId="18" xfId="1" applyFont="1" applyFill="1" applyBorder="1" applyAlignment="1" applyProtection="1">
      <alignment horizontal="center" vertical="center"/>
    </xf>
    <xf numFmtId="0" fontId="19" fillId="0" borderId="20" xfId="1" applyFont="1" applyFill="1" applyBorder="1" applyAlignment="1" applyProtection="1">
      <alignment horizontal="right" vertical="center" shrinkToFit="1"/>
    </xf>
    <xf numFmtId="0" fontId="19" fillId="0" borderId="21" xfId="1" applyFont="1" applyFill="1" applyBorder="1" applyAlignment="1" applyProtection="1">
      <alignment horizontal="right" vertical="center" shrinkToFit="1"/>
    </xf>
    <xf numFmtId="0" fontId="18" fillId="5" borderId="6" xfId="1" applyFont="1" applyFill="1" applyBorder="1" applyAlignment="1" applyProtection="1">
      <alignment horizontal="center" vertical="center"/>
    </xf>
    <xf numFmtId="0" fontId="20" fillId="0" borderId="5" xfId="1" applyFont="1" applyBorder="1" applyAlignment="1">
      <alignment horizontal="center" vertical="center" shrinkToFit="1"/>
    </xf>
    <xf numFmtId="0" fontId="20" fillId="0" borderId="0" xfId="1" applyFont="1" applyBorder="1" applyAlignment="1">
      <alignment horizontal="center" vertical="center" shrinkToFit="1"/>
    </xf>
    <xf numFmtId="0" fontId="13" fillId="0" borderId="10"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23" xfId="1" applyFont="1" applyFill="1" applyBorder="1" applyAlignment="1" applyProtection="1">
      <alignment horizontal="center" vertical="center"/>
    </xf>
    <xf numFmtId="177" fontId="13" fillId="0" borderId="10" xfId="1" applyNumberFormat="1" applyFont="1" applyFill="1" applyBorder="1" applyAlignment="1" applyProtection="1">
      <alignment horizontal="center" vertical="center"/>
    </xf>
    <xf numFmtId="177" fontId="13" fillId="0" borderId="15" xfId="1" applyNumberFormat="1" applyFont="1" applyFill="1" applyBorder="1" applyAlignment="1" applyProtection="1">
      <alignment horizontal="center" vertical="center"/>
    </xf>
    <xf numFmtId="177" fontId="13" fillId="0" borderId="23" xfId="1" applyNumberFormat="1" applyFont="1" applyFill="1" applyBorder="1" applyAlignment="1" applyProtection="1">
      <alignment horizontal="center" vertical="center"/>
    </xf>
    <xf numFmtId="176" fontId="13" fillId="5" borderId="16" xfId="1" applyNumberFormat="1" applyFont="1" applyFill="1" applyBorder="1" applyAlignment="1" applyProtection="1">
      <alignment horizontal="center" vertical="center"/>
    </xf>
    <xf numFmtId="176" fontId="13" fillId="5" borderId="13" xfId="1" applyNumberFormat="1" applyFont="1" applyFill="1" applyBorder="1" applyAlignment="1" applyProtection="1">
      <alignment horizontal="center" vertical="center"/>
    </xf>
    <xf numFmtId="176" fontId="13" fillId="5" borderId="17" xfId="1" applyNumberFormat="1" applyFont="1" applyFill="1" applyBorder="1" applyAlignment="1" applyProtection="1">
      <alignment horizontal="center" vertical="center"/>
    </xf>
    <xf numFmtId="176" fontId="13" fillId="5" borderId="18" xfId="1" applyNumberFormat="1" applyFont="1" applyFill="1" applyBorder="1" applyAlignment="1" applyProtection="1">
      <alignment horizontal="center" vertical="center"/>
    </xf>
    <xf numFmtId="176" fontId="13" fillId="5" borderId="0" xfId="1" applyNumberFormat="1" applyFont="1" applyFill="1" applyBorder="1" applyAlignment="1" applyProtection="1">
      <alignment horizontal="center" vertical="center"/>
    </xf>
    <xf numFmtId="176" fontId="13" fillId="5" borderId="19" xfId="1" applyNumberFormat="1" applyFont="1" applyFill="1" applyBorder="1" applyAlignment="1" applyProtection="1">
      <alignment horizontal="center" vertical="center"/>
    </xf>
    <xf numFmtId="176" fontId="13" fillId="5" borderId="20" xfId="1" applyNumberFormat="1" applyFont="1" applyFill="1" applyBorder="1" applyAlignment="1" applyProtection="1">
      <alignment horizontal="center" vertical="center"/>
    </xf>
    <xf numFmtId="176" fontId="13" fillId="5" borderId="22" xfId="1" applyNumberFormat="1" applyFont="1" applyFill="1" applyBorder="1" applyAlignment="1" applyProtection="1">
      <alignment horizontal="center" vertical="center"/>
    </xf>
    <xf numFmtId="176" fontId="13" fillId="5" borderId="21" xfId="1" applyNumberFormat="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7"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9" xfId="1" applyFont="1" applyFill="1" applyBorder="1" applyAlignment="1" applyProtection="1">
      <alignment horizontal="center" vertical="center"/>
    </xf>
    <xf numFmtId="0" fontId="13" fillId="0" borderId="20"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176" fontId="13" fillId="0" borderId="41" xfId="1" applyNumberFormat="1" applyFont="1" applyFill="1" applyBorder="1" applyAlignment="1" applyProtection="1">
      <alignment horizontal="center" vertical="center"/>
    </xf>
    <xf numFmtId="176" fontId="13" fillId="0" borderId="46" xfId="1" applyNumberFormat="1" applyFont="1" applyFill="1" applyBorder="1" applyAlignment="1" applyProtection="1">
      <alignment horizontal="center" vertical="center"/>
    </xf>
    <xf numFmtId="176" fontId="13" fillId="0" borderId="51" xfId="1" applyNumberFormat="1" applyFont="1" applyFill="1" applyBorder="1" applyAlignment="1" applyProtection="1">
      <alignment horizontal="center" vertical="center"/>
    </xf>
    <xf numFmtId="0" fontId="18" fillId="0" borderId="2" xfId="1" applyFont="1" applyBorder="1" applyAlignment="1" applyProtection="1">
      <alignment horizontal="left" vertical="center"/>
    </xf>
    <xf numFmtId="0" fontId="18" fillId="0" borderId="3" xfId="1" applyFont="1" applyBorder="1" applyAlignment="1" applyProtection="1">
      <alignment horizontal="left" vertical="center"/>
    </xf>
    <xf numFmtId="0" fontId="18" fillId="0" borderId="4" xfId="1" applyFont="1" applyBorder="1" applyAlignment="1" applyProtection="1">
      <alignment horizontal="left" vertical="center"/>
    </xf>
    <xf numFmtId="0" fontId="18" fillId="0" borderId="5" xfId="1" applyFont="1" applyBorder="1" applyAlignment="1" applyProtection="1">
      <alignment horizontal="left" vertical="center"/>
    </xf>
    <xf numFmtId="0" fontId="18" fillId="0" borderId="0" xfId="1" applyFont="1" applyBorder="1" applyAlignment="1" applyProtection="1">
      <alignment horizontal="left" vertical="center"/>
    </xf>
    <xf numFmtId="0" fontId="18" fillId="0" borderId="6" xfId="1" applyFont="1" applyBorder="1" applyAlignment="1" applyProtection="1">
      <alignment horizontal="left" vertical="center"/>
    </xf>
    <xf numFmtId="0" fontId="21" fillId="0" borderId="0" xfId="1" applyFont="1" applyBorder="1" applyAlignment="1">
      <alignment horizontal="center" vertical="center" shrinkToFit="1"/>
    </xf>
    <xf numFmtId="0" fontId="21" fillId="0" borderId="6" xfId="1" applyFont="1" applyBorder="1" applyAlignment="1">
      <alignment horizontal="center" vertical="center" shrinkToFit="1"/>
    </xf>
    <xf numFmtId="0" fontId="22" fillId="0" borderId="0" xfId="1" applyFont="1" applyBorder="1" applyAlignment="1" applyProtection="1">
      <alignment horizontal="center" vertical="center"/>
    </xf>
    <xf numFmtId="0" fontId="13" fillId="0" borderId="57" xfId="1" applyFont="1" applyFill="1" applyBorder="1" applyAlignment="1" applyProtection="1">
      <alignment horizontal="center" vertical="center"/>
    </xf>
    <xf numFmtId="0" fontId="13" fillId="0" borderId="53" xfId="1" applyFont="1" applyFill="1" applyBorder="1" applyAlignment="1" applyProtection="1">
      <alignment horizontal="center" vertical="center"/>
    </xf>
    <xf numFmtId="0" fontId="13" fillId="0" borderId="54" xfId="1" applyFont="1" applyFill="1" applyBorder="1" applyAlignment="1" applyProtection="1">
      <alignment horizontal="center" vertical="center"/>
    </xf>
    <xf numFmtId="0" fontId="23" fillId="0" borderId="0" xfId="1" applyFont="1" applyBorder="1" applyAlignment="1" applyProtection="1">
      <alignment horizontal="center" vertical="center"/>
    </xf>
    <xf numFmtId="0" fontId="19" fillId="0" borderId="53" xfId="1" applyFont="1" applyFill="1" applyBorder="1" applyAlignment="1" applyProtection="1">
      <alignment horizontal="right" vertical="center" shrinkToFit="1"/>
    </xf>
    <xf numFmtId="0" fontId="19" fillId="0" borderId="54" xfId="1" applyFont="1" applyFill="1" applyBorder="1" applyAlignment="1" applyProtection="1">
      <alignment horizontal="right" vertical="center" shrinkToFit="1"/>
    </xf>
    <xf numFmtId="176" fontId="13" fillId="0" borderId="58" xfId="1" applyNumberFormat="1" applyFont="1" applyFill="1" applyBorder="1" applyAlignment="1" applyProtection="1">
      <alignment horizontal="center" vertical="center"/>
    </xf>
    <xf numFmtId="177" fontId="13" fillId="0" borderId="57" xfId="1" applyNumberFormat="1" applyFont="1" applyFill="1" applyBorder="1" applyAlignment="1" applyProtection="1">
      <alignment horizontal="center" vertical="center"/>
    </xf>
    <xf numFmtId="176" fontId="13" fillId="5" borderId="53" xfId="1" applyNumberFormat="1" applyFont="1" applyFill="1" applyBorder="1" applyAlignment="1" applyProtection="1">
      <alignment horizontal="center" vertical="center"/>
    </xf>
    <xf numFmtId="176" fontId="13" fillId="5" borderId="8" xfId="1" applyNumberFormat="1" applyFont="1" applyFill="1" applyBorder="1" applyAlignment="1" applyProtection="1">
      <alignment horizontal="center" vertical="center"/>
    </xf>
    <xf numFmtId="176" fontId="13" fillId="5" borderId="54" xfId="1" applyNumberFormat="1" applyFont="1" applyFill="1" applyBorder="1" applyAlignment="1" applyProtection="1">
      <alignment horizontal="center" vertical="center"/>
    </xf>
    <xf numFmtId="0" fontId="11" fillId="0" borderId="52" xfId="1" applyFont="1" applyFill="1" applyBorder="1" applyAlignment="1" applyProtection="1">
      <alignment horizontal="center" vertical="center"/>
      <protection locked="0"/>
    </xf>
    <xf numFmtId="0" fontId="13" fillId="0" borderId="55"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2" fillId="0" borderId="60" xfId="1" applyFont="1" applyBorder="1" applyAlignment="1" applyProtection="1">
      <alignment horizontal="center" vertical="center"/>
    </xf>
    <xf numFmtId="0" fontId="2" fillId="0" borderId="59" xfId="1" applyFont="1" applyBorder="1" applyAlignment="1" applyProtection="1">
      <alignment horizontal="center" vertical="center"/>
    </xf>
    <xf numFmtId="0" fontId="23" fillId="0" borderId="0" xfId="1" applyFont="1" applyBorder="1" applyAlignment="1">
      <alignment horizontal="center" vertical="center"/>
    </xf>
    <xf numFmtId="0" fontId="18" fillId="0" borderId="7" xfId="1" applyFont="1" applyBorder="1" applyAlignment="1" applyProtection="1">
      <alignment horizontal="left" vertical="center"/>
    </xf>
    <xf numFmtId="0" fontId="18" fillId="0" borderId="8" xfId="1" applyFont="1" applyBorder="1" applyAlignment="1" applyProtection="1">
      <alignment horizontal="left" vertical="center"/>
    </xf>
    <xf numFmtId="0" fontId="18" fillId="0" borderId="9" xfId="1" applyFont="1" applyBorder="1" applyAlignment="1" applyProtection="1">
      <alignment horizontal="left" vertical="center"/>
    </xf>
    <xf numFmtId="0" fontId="22" fillId="0" borderId="0" xfId="1" applyFont="1" applyBorder="1" applyAlignment="1">
      <alignment horizontal="center" vertical="center"/>
    </xf>
    <xf numFmtId="0" fontId="7" fillId="5" borderId="6" xfId="1" applyFont="1" applyFill="1" applyBorder="1" applyAlignment="1" applyProtection="1">
      <alignment horizontal="center" vertical="center"/>
    </xf>
    <xf numFmtId="0" fontId="13" fillId="5" borderId="10" xfId="1" applyFont="1" applyFill="1" applyBorder="1" applyAlignment="1" applyProtection="1">
      <alignment horizontal="center" vertical="center"/>
    </xf>
    <xf numFmtId="0" fontId="13" fillId="5" borderId="15" xfId="1" applyFont="1" applyFill="1" applyBorder="1" applyAlignment="1" applyProtection="1">
      <alignment horizontal="center" vertical="center"/>
    </xf>
    <xf numFmtId="0" fontId="13" fillId="5" borderId="23" xfId="1" applyFont="1" applyFill="1" applyBorder="1" applyAlignment="1" applyProtection="1">
      <alignment horizontal="center" vertical="center"/>
    </xf>
    <xf numFmtId="0" fontId="2" fillId="5" borderId="37" xfId="1" applyFont="1" applyFill="1" applyBorder="1" applyAlignment="1" applyProtection="1">
      <alignment horizontal="center" vertical="center"/>
    </xf>
    <xf numFmtId="0" fontId="2" fillId="5" borderId="42" xfId="1" applyFont="1" applyFill="1" applyBorder="1" applyAlignment="1" applyProtection="1">
      <alignment horizontal="center" vertical="center"/>
    </xf>
    <xf numFmtId="0" fontId="2" fillId="5" borderId="47" xfId="1" applyFont="1" applyFill="1" applyBorder="1" applyAlignment="1" applyProtection="1">
      <alignment horizontal="center" vertical="center"/>
    </xf>
    <xf numFmtId="0" fontId="13" fillId="5" borderId="10" xfId="1" applyNumberFormat="1" applyFont="1" applyFill="1" applyBorder="1" applyAlignment="1" applyProtection="1">
      <alignment horizontal="center" vertical="center"/>
    </xf>
    <xf numFmtId="0" fontId="13" fillId="5" borderId="15" xfId="1" applyNumberFormat="1" applyFont="1" applyFill="1" applyBorder="1" applyAlignment="1" applyProtection="1">
      <alignment horizontal="center" vertical="center"/>
    </xf>
    <xf numFmtId="0" fontId="13" fillId="5" borderId="23" xfId="1" applyNumberFormat="1" applyFont="1" applyFill="1" applyBorder="1" applyAlignment="1" applyProtection="1">
      <alignment horizontal="center" vertical="center"/>
    </xf>
    <xf numFmtId="0" fontId="13" fillId="5" borderId="57" xfId="1" applyFont="1" applyFill="1" applyBorder="1" applyAlignment="1" applyProtection="1">
      <alignment horizontal="center" vertical="center"/>
    </xf>
    <xf numFmtId="0" fontId="13" fillId="5" borderId="17" xfId="1" applyFont="1" applyFill="1" applyBorder="1" applyAlignment="1" applyProtection="1">
      <alignment horizontal="center" vertical="center"/>
    </xf>
    <xf numFmtId="0" fontId="13" fillId="5" borderId="19" xfId="1" applyFont="1" applyFill="1" applyBorder="1" applyAlignment="1" applyProtection="1">
      <alignment horizontal="center" vertical="center"/>
    </xf>
    <xf numFmtId="0" fontId="13" fillId="5" borderId="21" xfId="1" applyFont="1" applyFill="1" applyBorder="1" applyAlignment="1" applyProtection="1">
      <alignment horizontal="center" vertical="center"/>
    </xf>
    <xf numFmtId="0" fontId="13" fillId="5" borderId="57" xfId="1" applyNumberFormat="1" applyFont="1" applyFill="1" applyBorder="1" applyAlignment="1" applyProtection="1">
      <alignment horizontal="center" vertical="center"/>
    </xf>
    <xf numFmtId="0" fontId="2" fillId="0" borderId="0" xfId="1" applyAlignment="1">
      <alignment horizontal="center"/>
    </xf>
    <xf numFmtId="0" fontId="2" fillId="8" borderId="16" xfId="1" applyFill="1" applyBorder="1" applyAlignment="1">
      <alignment horizontal="center"/>
    </xf>
    <xf numFmtId="0" fontId="2" fillId="8" borderId="17" xfId="1" applyFill="1" applyBorder="1" applyAlignment="1">
      <alignment horizontal="center"/>
    </xf>
    <xf numFmtId="0" fontId="2" fillId="0" borderId="1" xfId="1" applyBorder="1" applyAlignment="1">
      <alignment horizontal="center" vertical="center" shrinkToFit="1"/>
    </xf>
    <xf numFmtId="0" fontId="2" fillId="0" borderId="1" xfId="1" applyBorder="1" applyAlignment="1">
      <alignment horizontal="center" shrinkToFit="1"/>
    </xf>
  </cellXfs>
  <cellStyles count="3">
    <cellStyle name="標準" xfId="0" builtinId="0"/>
    <cellStyle name="標準 2" xfId="1" xr:uid="{00000000-0005-0000-0000-000001000000}"/>
    <cellStyle name="標準 3" xfId="2" xr:uid="{00000000-0005-0000-0000-000002000000}"/>
  </cellStyles>
  <dxfs count="55">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546100</xdr:colOff>
      <xdr:row>6</xdr:row>
      <xdr:rowOff>57150</xdr:rowOff>
    </xdr:from>
    <xdr:to>
      <xdr:col>3</xdr:col>
      <xdr:colOff>174740</xdr:colOff>
      <xdr:row>10</xdr:row>
      <xdr:rowOff>123824</xdr:rowOff>
    </xdr:to>
    <xdr:sp macro="" textlink="">
      <xdr:nvSpPr>
        <xdr:cNvPr id="2" name="二等辺三角形 70">
          <a:extLst>
            <a:ext uri="{FF2B5EF4-FFF2-40B4-BE49-F238E27FC236}">
              <a16:creationId xmlns:a16="http://schemas.microsoft.com/office/drawing/2014/main" id="{00000000-0008-0000-0000-000002000000}"/>
            </a:ext>
          </a:extLst>
        </xdr:cNvPr>
        <xdr:cNvSpPr/>
      </xdr:nvSpPr>
      <xdr:spPr bwMode="auto">
        <a:xfrm>
          <a:off x="1231900" y="10858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ja-JP" altLang="en-US" sz="900">
              <a:latin typeface="+mn-ea"/>
              <a:ea typeface="+mn-ea"/>
            </a:rPr>
            <a:t>１組</a:t>
          </a:r>
        </a:p>
      </xdr:txBody>
    </xdr:sp>
    <xdr:clientData/>
  </xdr:twoCellAnchor>
  <xdr:twoCellAnchor>
    <xdr:from>
      <xdr:col>1</xdr:col>
      <xdr:colOff>546100</xdr:colOff>
      <xdr:row>20</xdr:row>
      <xdr:rowOff>57150</xdr:rowOff>
    </xdr:from>
    <xdr:to>
      <xdr:col>3</xdr:col>
      <xdr:colOff>174740</xdr:colOff>
      <xdr:row>24</xdr:row>
      <xdr:rowOff>123824</xdr:rowOff>
    </xdr:to>
    <xdr:sp macro="" textlink="">
      <xdr:nvSpPr>
        <xdr:cNvPr id="35" name="二等辺三角形 70">
          <a:extLst>
            <a:ext uri="{FF2B5EF4-FFF2-40B4-BE49-F238E27FC236}">
              <a16:creationId xmlns:a16="http://schemas.microsoft.com/office/drawing/2014/main" id="{00000000-0008-0000-0000-000023000000}"/>
            </a:ext>
          </a:extLst>
        </xdr:cNvPr>
        <xdr:cNvSpPr/>
      </xdr:nvSpPr>
      <xdr:spPr bwMode="auto">
        <a:xfrm>
          <a:off x="1231900" y="11112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3</a:t>
          </a:r>
          <a:r>
            <a:rPr kumimoji="1" lang="ja-JP" altLang="en-US" sz="900">
              <a:latin typeface="+mn-ea"/>
              <a:ea typeface="+mn-ea"/>
            </a:rPr>
            <a:t>組</a:t>
          </a:r>
        </a:p>
      </xdr:txBody>
    </xdr:sp>
    <xdr:clientData/>
  </xdr:twoCellAnchor>
  <xdr:twoCellAnchor>
    <xdr:from>
      <xdr:col>2</xdr:col>
      <xdr:colOff>355600</xdr:colOff>
      <xdr:row>17</xdr:row>
      <xdr:rowOff>88900</xdr:rowOff>
    </xdr:from>
    <xdr:to>
      <xdr:col>2</xdr:col>
      <xdr:colOff>355600</xdr:colOff>
      <xdr:row>19</xdr:row>
      <xdr:rowOff>6350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727200" y="603250"/>
          <a:ext cx="0" cy="273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20</xdr:row>
      <xdr:rowOff>57150</xdr:rowOff>
    </xdr:from>
    <xdr:to>
      <xdr:col>7</xdr:col>
      <xdr:colOff>174740</xdr:colOff>
      <xdr:row>24</xdr:row>
      <xdr:rowOff>123824</xdr:rowOff>
    </xdr:to>
    <xdr:sp macro="" textlink="">
      <xdr:nvSpPr>
        <xdr:cNvPr id="37" name="二等辺三角形 70">
          <a:extLst>
            <a:ext uri="{FF2B5EF4-FFF2-40B4-BE49-F238E27FC236}">
              <a16:creationId xmlns:a16="http://schemas.microsoft.com/office/drawing/2014/main" id="{00000000-0008-0000-0000-000025000000}"/>
            </a:ext>
          </a:extLst>
        </xdr:cNvPr>
        <xdr:cNvSpPr/>
      </xdr:nvSpPr>
      <xdr:spPr bwMode="auto">
        <a:xfrm>
          <a:off x="12319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4</a:t>
          </a:r>
          <a:r>
            <a:rPr kumimoji="1" lang="ja-JP" altLang="en-US" sz="900">
              <a:latin typeface="+mn-ea"/>
              <a:ea typeface="+mn-ea"/>
            </a:rPr>
            <a:t>組</a:t>
          </a:r>
        </a:p>
      </xdr:txBody>
    </xdr:sp>
    <xdr:clientData/>
  </xdr:twoCellAnchor>
  <xdr:twoCellAnchor>
    <xdr:from>
      <xdr:col>6</xdr:col>
      <xdr:colOff>355600</xdr:colOff>
      <xdr:row>17</xdr:row>
      <xdr:rowOff>88900</xdr:rowOff>
    </xdr:from>
    <xdr:to>
      <xdr:col>6</xdr:col>
      <xdr:colOff>355600</xdr:colOff>
      <xdr:row>19</xdr:row>
      <xdr:rowOff>6350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17</xdr:row>
      <xdr:rowOff>95250</xdr:rowOff>
    </xdr:from>
    <xdr:to>
      <xdr:col>6</xdr:col>
      <xdr:colOff>355600</xdr:colOff>
      <xdr:row>17</xdr:row>
      <xdr:rowOff>95250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727200" y="300990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33</xdr:row>
      <xdr:rowOff>57150</xdr:rowOff>
    </xdr:from>
    <xdr:to>
      <xdr:col>3</xdr:col>
      <xdr:colOff>174740</xdr:colOff>
      <xdr:row>37</xdr:row>
      <xdr:rowOff>123824</xdr:rowOff>
    </xdr:to>
    <xdr:sp macro="" textlink="">
      <xdr:nvSpPr>
        <xdr:cNvPr id="41" name="二等辺三角形 70">
          <a:extLst>
            <a:ext uri="{FF2B5EF4-FFF2-40B4-BE49-F238E27FC236}">
              <a16:creationId xmlns:a16="http://schemas.microsoft.com/office/drawing/2014/main" id="{00000000-0008-0000-0000-000029000000}"/>
            </a:ext>
          </a:extLst>
        </xdr:cNvPr>
        <xdr:cNvSpPr/>
      </xdr:nvSpPr>
      <xdr:spPr bwMode="auto">
        <a:xfrm>
          <a:off x="12319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5</a:t>
          </a:r>
          <a:r>
            <a:rPr kumimoji="1" lang="ja-JP" altLang="en-US" sz="900">
              <a:latin typeface="+mn-ea"/>
              <a:ea typeface="+mn-ea"/>
            </a:rPr>
            <a:t>組</a:t>
          </a:r>
        </a:p>
      </xdr:txBody>
    </xdr:sp>
    <xdr:clientData/>
  </xdr:twoCellAnchor>
  <xdr:twoCellAnchor>
    <xdr:from>
      <xdr:col>2</xdr:col>
      <xdr:colOff>355600</xdr:colOff>
      <xdr:row>30</xdr:row>
      <xdr:rowOff>88900</xdr:rowOff>
    </xdr:from>
    <xdr:to>
      <xdr:col>2</xdr:col>
      <xdr:colOff>355600</xdr:colOff>
      <xdr:row>32</xdr:row>
      <xdr:rowOff>6350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33</xdr:row>
      <xdr:rowOff>57150</xdr:rowOff>
    </xdr:from>
    <xdr:to>
      <xdr:col>7</xdr:col>
      <xdr:colOff>174740</xdr:colOff>
      <xdr:row>37</xdr:row>
      <xdr:rowOff>123824</xdr:rowOff>
    </xdr:to>
    <xdr:sp macro="" textlink="">
      <xdr:nvSpPr>
        <xdr:cNvPr id="43" name="二等辺三角形 70">
          <a:extLst>
            <a:ext uri="{FF2B5EF4-FFF2-40B4-BE49-F238E27FC236}">
              <a16:creationId xmlns:a16="http://schemas.microsoft.com/office/drawing/2014/main" id="{00000000-0008-0000-0000-00002B000000}"/>
            </a:ext>
          </a:extLst>
        </xdr:cNvPr>
        <xdr:cNvSpPr/>
      </xdr:nvSpPr>
      <xdr:spPr bwMode="auto">
        <a:xfrm>
          <a:off x="34925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6</a:t>
          </a:r>
          <a:r>
            <a:rPr kumimoji="1" lang="ja-JP" altLang="en-US" sz="900">
              <a:latin typeface="+mn-ea"/>
              <a:ea typeface="+mn-ea"/>
            </a:rPr>
            <a:t>組</a:t>
          </a:r>
        </a:p>
      </xdr:txBody>
    </xdr:sp>
    <xdr:clientData/>
  </xdr:twoCellAnchor>
  <xdr:twoCellAnchor>
    <xdr:from>
      <xdr:col>6</xdr:col>
      <xdr:colOff>355600</xdr:colOff>
      <xdr:row>30</xdr:row>
      <xdr:rowOff>88900</xdr:rowOff>
    </xdr:from>
    <xdr:to>
      <xdr:col>6</xdr:col>
      <xdr:colOff>355600</xdr:colOff>
      <xdr:row>32</xdr:row>
      <xdr:rowOff>6350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39878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30</xdr:row>
      <xdr:rowOff>95250</xdr:rowOff>
    </xdr:from>
    <xdr:to>
      <xdr:col>6</xdr:col>
      <xdr:colOff>355600</xdr:colOff>
      <xdr:row>30</xdr:row>
      <xdr:rowOff>95250</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1727200" y="300990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46</xdr:row>
      <xdr:rowOff>57150</xdr:rowOff>
    </xdr:from>
    <xdr:to>
      <xdr:col>3</xdr:col>
      <xdr:colOff>174740</xdr:colOff>
      <xdr:row>50</xdr:row>
      <xdr:rowOff>123824</xdr:rowOff>
    </xdr:to>
    <xdr:sp macro="" textlink="">
      <xdr:nvSpPr>
        <xdr:cNvPr id="46" name="二等辺三角形 70">
          <a:extLst>
            <a:ext uri="{FF2B5EF4-FFF2-40B4-BE49-F238E27FC236}">
              <a16:creationId xmlns:a16="http://schemas.microsoft.com/office/drawing/2014/main" id="{00000000-0008-0000-0000-00002E000000}"/>
            </a:ext>
          </a:extLst>
        </xdr:cNvPr>
        <xdr:cNvSpPr/>
      </xdr:nvSpPr>
      <xdr:spPr bwMode="auto">
        <a:xfrm>
          <a:off x="12319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7</a:t>
          </a:r>
          <a:r>
            <a:rPr kumimoji="1" lang="ja-JP" altLang="en-US" sz="900">
              <a:latin typeface="+mn-ea"/>
              <a:ea typeface="+mn-ea"/>
            </a:rPr>
            <a:t>組</a:t>
          </a:r>
        </a:p>
      </xdr:txBody>
    </xdr:sp>
    <xdr:clientData/>
  </xdr:twoCellAnchor>
  <xdr:twoCellAnchor>
    <xdr:from>
      <xdr:col>2</xdr:col>
      <xdr:colOff>355600</xdr:colOff>
      <xdr:row>43</xdr:row>
      <xdr:rowOff>88900</xdr:rowOff>
    </xdr:from>
    <xdr:to>
      <xdr:col>2</xdr:col>
      <xdr:colOff>355600</xdr:colOff>
      <xdr:row>45</xdr:row>
      <xdr:rowOff>6350</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46</xdr:row>
      <xdr:rowOff>57150</xdr:rowOff>
    </xdr:from>
    <xdr:to>
      <xdr:col>7</xdr:col>
      <xdr:colOff>174740</xdr:colOff>
      <xdr:row>50</xdr:row>
      <xdr:rowOff>123824</xdr:rowOff>
    </xdr:to>
    <xdr:sp macro="" textlink="">
      <xdr:nvSpPr>
        <xdr:cNvPr id="48" name="二等辺三角形 70">
          <a:extLst>
            <a:ext uri="{FF2B5EF4-FFF2-40B4-BE49-F238E27FC236}">
              <a16:creationId xmlns:a16="http://schemas.microsoft.com/office/drawing/2014/main" id="{00000000-0008-0000-0000-000030000000}"/>
            </a:ext>
          </a:extLst>
        </xdr:cNvPr>
        <xdr:cNvSpPr/>
      </xdr:nvSpPr>
      <xdr:spPr bwMode="auto">
        <a:xfrm>
          <a:off x="34925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8</a:t>
          </a:r>
          <a:r>
            <a:rPr kumimoji="1" lang="ja-JP" altLang="en-US" sz="900">
              <a:latin typeface="+mn-ea"/>
              <a:ea typeface="+mn-ea"/>
            </a:rPr>
            <a:t>組</a:t>
          </a:r>
        </a:p>
      </xdr:txBody>
    </xdr:sp>
    <xdr:clientData/>
  </xdr:twoCellAnchor>
  <xdr:twoCellAnchor>
    <xdr:from>
      <xdr:col>6</xdr:col>
      <xdr:colOff>355600</xdr:colOff>
      <xdr:row>43</xdr:row>
      <xdr:rowOff>88900</xdr:rowOff>
    </xdr:from>
    <xdr:to>
      <xdr:col>6</xdr:col>
      <xdr:colOff>355600</xdr:colOff>
      <xdr:row>45</xdr:row>
      <xdr:rowOff>6350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39878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43</xdr:row>
      <xdr:rowOff>95250</xdr:rowOff>
    </xdr:from>
    <xdr:to>
      <xdr:col>6</xdr:col>
      <xdr:colOff>355600</xdr:colOff>
      <xdr:row>43</xdr:row>
      <xdr:rowOff>95250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727200" y="300990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59</xdr:row>
      <xdr:rowOff>57150</xdr:rowOff>
    </xdr:from>
    <xdr:to>
      <xdr:col>3</xdr:col>
      <xdr:colOff>174740</xdr:colOff>
      <xdr:row>63</xdr:row>
      <xdr:rowOff>123824</xdr:rowOff>
    </xdr:to>
    <xdr:sp macro="" textlink="">
      <xdr:nvSpPr>
        <xdr:cNvPr id="51" name="二等辺三角形 70">
          <a:extLst>
            <a:ext uri="{FF2B5EF4-FFF2-40B4-BE49-F238E27FC236}">
              <a16:creationId xmlns:a16="http://schemas.microsoft.com/office/drawing/2014/main" id="{00000000-0008-0000-0000-000033000000}"/>
            </a:ext>
          </a:extLst>
        </xdr:cNvPr>
        <xdr:cNvSpPr/>
      </xdr:nvSpPr>
      <xdr:spPr bwMode="auto">
        <a:xfrm>
          <a:off x="1231900" y="571500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9</a:t>
          </a:r>
          <a:r>
            <a:rPr kumimoji="1" lang="ja-JP" altLang="en-US" sz="900">
              <a:latin typeface="+mn-ea"/>
              <a:ea typeface="+mn-ea"/>
            </a:rPr>
            <a:t>組</a:t>
          </a:r>
        </a:p>
      </xdr:txBody>
    </xdr:sp>
    <xdr:clientData/>
  </xdr:twoCellAnchor>
  <xdr:twoCellAnchor>
    <xdr:from>
      <xdr:col>2</xdr:col>
      <xdr:colOff>355600</xdr:colOff>
      <xdr:row>56</xdr:row>
      <xdr:rowOff>88900</xdr:rowOff>
    </xdr:from>
    <xdr:to>
      <xdr:col>2</xdr:col>
      <xdr:colOff>355600</xdr:colOff>
      <xdr:row>58</xdr:row>
      <xdr:rowOff>6350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727200" y="523240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59</xdr:row>
      <xdr:rowOff>57150</xdr:rowOff>
    </xdr:from>
    <xdr:to>
      <xdr:col>7</xdr:col>
      <xdr:colOff>174740</xdr:colOff>
      <xdr:row>63</xdr:row>
      <xdr:rowOff>123824</xdr:rowOff>
    </xdr:to>
    <xdr:sp macro="" textlink="">
      <xdr:nvSpPr>
        <xdr:cNvPr id="53" name="二等辺三角形 70">
          <a:extLst>
            <a:ext uri="{FF2B5EF4-FFF2-40B4-BE49-F238E27FC236}">
              <a16:creationId xmlns:a16="http://schemas.microsoft.com/office/drawing/2014/main" id="{00000000-0008-0000-0000-000035000000}"/>
            </a:ext>
          </a:extLst>
        </xdr:cNvPr>
        <xdr:cNvSpPr/>
      </xdr:nvSpPr>
      <xdr:spPr bwMode="auto">
        <a:xfrm>
          <a:off x="3492500" y="571500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10</a:t>
          </a:r>
          <a:r>
            <a:rPr kumimoji="1" lang="ja-JP" altLang="en-US" sz="900">
              <a:latin typeface="+mn-ea"/>
              <a:ea typeface="+mn-ea"/>
            </a:rPr>
            <a:t>組</a:t>
          </a:r>
        </a:p>
      </xdr:txBody>
    </xdr:sp>
    <xdr:clientData/>
  </xdr:twoCellAnchor>
  <xdr:twoCellAnchor>
    <xdr:from>
      <xdr:col>6</xdr:col>
      <xdr:colOff>355600</xdr:colOff>
      <xdr:row>56</xdr:row>
      <xdr:rowOff>88900</xdr:rowOff>
    </xdr:from>
    <xdr:to>
      <xdr:col>6</xdr:col>
      <xdr:colOff>355600</xdr:colOff>
      <xdr:row>58</xdr:row>
      <xdr:rowOff>6350</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3987800" y="523240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56</xdr:row>
      <xdr:rowOff>95250</xdr:rowOff>
    </xdr:from>
    <xdr:to>
      <xdr:col>6</xdr:col>
      <xdr:colOff>355600</xdr:colOff>
      <xdr:row>56</xdr:row>
      <xdr:rowOff>95250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727200" y="523875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72</xdr:row>
      <xdr:rowOff>57150</xdr:rowOff>
    </xdr:from>
    <xdr:to>
      <xdr:col>3</xdr:col>
      <xdr:colOff>174740</xdr:colOff>
      <xdr:row>76</xdr:row>
      <xdr:rowOff>123824</xdr:rowOff>
    </xdr:to>
    <xdr:sp macro="" textlink="">
      <xdr:nvSpPr>
        <xdr:cNvPr id="56" name="二等辺三角形 70">
          <a:extLst>
            <a:ext uri="{FF2B5EF4-FFF2-40B4-BE49-F238E27FC236}">
              <a16:creationId xmlns:a16="http://schemas.microsoft.com/office/drawing/2014/main" id="{00000000-0008-0000-0000-000038000000}"/>
            </a:ext>
          </a:extLst>
        </xdr:cNvPr>
        <xdr:cNvSpPr/>
      </xdr:nvSpPr>
      <xdr:spPr bwMode="auto">
        <a:xfrm>
          <a:off x="12319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11</a:t>
          </a:r>
          <a:r>
            <a:rPr kumimoji="1" lang="ja-JP" altLang="en-US" sz="900">
              <a:latin typeface="+mn-ea"/>
              <a:ea typeface="+mn-ea"/>
            </a:rPr>
            <a:t>組</a:t>
          </a:r>
        </a:p>
      </xdr:txBody>
    </xdr:sp>
    <xdr:clientData/>
  </xdr:twoCellAnchor>
  <xdr:twoCellAnchor>
    <xdr:from>
      <xdr:col>2</xdr:col>
      <xdr:colOff>355600</xdr:colOff>
      <xdr:row>69</xdr:row>
      <xdr:rowOff>88900</xdr:rowOff>
    </xdr:from>
    <xdr:to>
      <xdr:col>2</xdr:col>
      <xdr:colOff>355600</xdr:colOff>
      <xdr:row>71</xdr:row>
      <xdr:rowOff>6350</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72</xdr:row>
      <xdr:rowOff>57150</xdr:rowOff>
    </xdr:from>
    <xdr:to>
      <xdr:col>7</xdr:col>
      <xdr:colOff>174740</xdr:colOff>
      <xdr:row>76</xdr:row>
      <xdr:rowOff>123824</xdr:rowOff>
    </xdr:to>
    <xdr:sp macro="" textlink="">
      <xdr:nvSpPr>
        <xdr:cNvPr id="58" name="二等辺三角形 70">
          <a:extLst>
            <a:ext uri="{FF2B5EF4-FFF2-40B4-BE49-F238E27FC236}">
              <a16:creationId xmlns:a16="http://schemas.microsoft.com/office/drawing/2014/main" id="{00000000-0008-0000-0000-00003A000000}"/>
            </a:ext>
          </a:extLst>
        </xdr:cNvPr>
        <xdr:cNvSpPr/>
      </xdr:nvSpPr>
      <xdr:spPr bwMode="auto">
        <a:xfrm>
          <a:off x="34925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12</a:t>
          </a:r>
          <a:r>
            <a:rPr kumimoji="1" lang="ja-JP" altLang="en-US" sz="900">
              <a:latin typeface="+mn-ea"/>
              <a:ea typeface="+mn-ea"/>
            </a:rPr>
            <a:t>組</a:t>
          </a:r>
        </a:p>
      </xdr:txBody>
    </xdr:sp>
    <xdr:clientData/>
  </xdr:twoCellAnchor>
  <xdr:twoCellAnchor>
    <xdr:from>
      <xdr:col>6</xdr:col>
      <xdr:colOff>355600</xdr:colOff>
      <xdr:row>69</xdr:row>
      <xdr:rowOff>88900</xdr:rowOff>
    </xdr:from>
    <xdr:to>
      <xdr:col>6</xdr:col>
      <xdr:colOff>355600</xdr:colOff>
      <xdr:row>71</xdr:row>
      <xdr:rowOff>6350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39878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69</xdr:row>
      <xdr:rowOff>95250</xdr:rowOff>
    </xdr:from>
    <xdr:to>
      <xdr:col>6</xdr:col>
      <xdr:colOff>355600</xdr:colOff>
      <xdr:row>69</xdr:row>
      <xdr:rowOff>95250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727200" y="300990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85</xdr:row>
      <xdr:rowOff>57150</xdr:rowOff>
    </xdr:from>
    <xdr:to>
      <xdr:col>3</xdr:col>
      <xdr:colOff>174740</xdr:colOff>
      <xdr:row>89</xdr:row>
      <xdr:rowOff>123824</xdr:rowOff>
    </xdr:to>
    <xdr:sp macro="" textlink="">
      <xdr:nvSpPr>
        <xdr:cNvPr id="61" name="二等辺三角形 70">
          <a:extLst>
            <a:ext uri="{FF2B5EF4-FFF2-40B4-BE49-F238E27FC236}">
              <a16:creationId xmlns:a16="http://schemas.microsoft.com/office/drawing/2014/main" id="{00000000-0008-0000-0000-00003D000000}"/>
            </a:ext>
          </a:extLst>
        </xdr:cNvPr>
        <xdr:cNvSpPr/>
      </xdr:nvSpPr>
      <xdr:spPr bwMode="auto">
        <a:xfrm>
          <a:off x="1231900" y="571500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13</a:t>
          </a:r>
          <a:r>
            <a:rPr kumimoji="1" lang="ja-JP" altLang="en-US" sz="900">
              <a:latin typeface="+mn-ea"/>
              <a:ea typeface="+mn-ea"/>
            </a:rPr>
            <a:t>組</a:t>
          </a:r>
        </a:p>
      </xdr:txBody>
    </xdr:sp>
    <xdr:clientData/>
  </xdr:twoCellAnchor>
  <xdr:twoCellAnchor>
    <xdr:from>
      <xdr:col>2</xdr:col>
      <xdr:colOff>355600</xdr:colOff>
      <xdr:row>82</xdr:row>
      <xdr:rowOff>88900</xdr:rowOff>
    </xdr:from>
    <xdr:to>
      <xdr:col>2</xdr:col>
      <xdr:colOff>355600</xdr:colOff>
      <xdr:row>84</xdr:row>
      <xdr:rowOff>6350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727200" y="523240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85</xdr:row>
      <xdr:rowOff>57150</xdr:rowOff>
    </xdr:from>
    <xdr:to>
      <xdr:col>7</xdr:col>
      <xdr:colOff>174740</xdr:colOff>
      <xdr:row>89</xdr:row>
      <xdr:rowOff>123824</xdr:rowOff>
    </xdr:to>
    <xdr:sp macro="" textlink="">
      <xdr:nvSpPr>
        <xdr:cNvPr id="63" name="二等辺三角形 70">
          <a:extLst>
            <a:ext uri="{FF2B5EF4-FFF2-40B4-BE49-F238E27FC236}">
              <a16:creationId xmlns:a16="http://schemas.microsoft.com/office/drawing/2014/main" id="{00000000-0008-0000-0000-00003F000000}"/>
            </a:ext>
          </a:extLst>
        </xdr:cNvPr>
        <xdr:cNvSpPr/>
      </xdr:nvSpPr>
      <xdr:spPr bwMode="auto">
        <a:xfrm>
          <a:off x="3492500" y="571500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14</a:t>
          </a:r>
          <a:r>
            <a:rPr kumimoji="1" lang="ja-JP" altLang="en-US" sz="900">
              <a:latin typeface="+mn-ea"/>
              <a:ea typeface="+mn-ea"/>
            </a:rPr>
            <a:t>組</a:t>
          </a:r>
        </a:p>
      </xdr:txBody>
    </xdr:sp>
    <xdr:clientData/>
  </xdr:twoCellAnchor>
  <xdr:twoCellAnchor>
    <xdr:from>
      <xdr:col>6</xdr:col>
      <xdr:colOff>355600</xdr:colOff>
      <xdr:row>82</xdr:row>
      <xdr:rowOff>88900</xdr:rowOff>
    </xdr:from>
    <xdr:to>
      <xdr:col>6</xdr:col>
      <xdr:colOff>355600</xdr:colOff>
      <xdr:row>84</xdr:row>
      <xdr:rowOff>6350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3987800" y="523240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82</xdr:row>
      <xdr:rowOff>95250</xdr:rowOff>
    </xdr:from>
    <xdr:to>
      <xdr:col>6</xdr:col>
      <xdr:colOff>355600</xdr:colOff>
      <xdr:row>82</xdr:row>
      <xdr:rowOff>95250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727200" y="523875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98</xdr:row>
      <xdr:rowOff>57150</xdr:rowOff>
    </xdr:from>
    <xdr:to>
      <xdr:col>3</xdr:col>
      <xdr:colOff>174740</xdr:colOff>
      <xdr:row>102</xdr:row>
      <xdr:rowOff>123824</xdr:rowOff>
    </xdr:to>
    <xdr:sp macro="" textlink="">
      <xdr:nvSpPr>
        <xdr:cNvPr id="66" name="二等辺三角形 70">
          <a:extLst>
            <a:ext uri="{FF2B5EF4-FFF2-40B4-BE49-F238E27FC236}">
              <a16:creationId xmlns:a16="http://schemas.microsoft.com/office/drawing/2014/main" id="{00000000-0008-0000-0000-000042000000}"/>
            </a:ext>
          </a:extLst>
        </xdr:cNvPr>
        <xdr:cNvSpPr/>
      </xdr:nvSpPr>
      <xdr:spPr bwMode="auto">
        <a:xfrm>
          <a:off x="12319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15</a:t>
          </a:r>
          <a:r>
            <a:rPr kumimoji="1" lang="ja-JP" altLang="en-US" sz="900">
              <a:latin typeface="+mn-ea"/>
              <a:ea typeface="+mn-ea"/>
            </a:rPr>
            <a:t>組</a:t>
          </a:r>
        </a:p>
      </xdr:txBody>
    </xdr:sp>
    <xdr:clientData/>
  </xdr:twoCellAnchor>
  <xdr:twoCellAnchor>
    <xdr:from>
      <xdr:col>2</xdr:col>
      <xdr:colOff>355600</xdr:colOff>
      <xdr:row>95</xdr:row>
      <xdr:rowOff>88900</xdr:rowOff>
    </xdr:from>
    <xdr:to>
      <xdr:col>2</xdr:col>
      <xdr:colOff>355600</xdr:colOff>
      <xdr:row>97</xdr:row>
      <xdr:rowOff>6350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546100</xdr:colOff>
      <xdr:row>98</xdr:row>
      <xdr:rowOff>57150</xdr:rowOff>
    </xdr:from>
    <xdr:to>
      <xdr:col>7</xdr:col>
      <xdr:colOff>174740</xdr:colOff>
      <xdr:row>102</xdr:row>
      <xdr:rowOff>123824</xdr:rowOff>
    </xdr:to>
    <xdr:sp macro="" textlink="">
      <xdr:nvSpPr>
        <xdr:cNvPr id="68" name="二等辺三角形 70">
          <a:extLst>
            <a:ext uri="{FF2B5EF4-FFF2-40B4-BE49-F238E27FC236}">
              <a16:creationId xmlns:a16="http://schemas.microsoft.com/office/drawing/2014/main" id="{00000000-0008-0000-0000-000044000000}"/>
            </a:ext>
          </a:extLst>
        </xdr:cNvPr>
        <xdr:cNvSpPr/>
      </xdr:nvSpPr>
      <xdr:spPr bwMode="auto">
        <a:xfrm>
          <a:off x="3492500" y="34861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16</a:t>
          </a:r>
          <a:r>
            <a:rPr kumimoji="1" lang="ja-JP" altLang="en-US" sz="900">
              <a:latin typeface="+mn-ea"/>
              <a:ea typeface="+mn-ea"/>
            </a:rPr>
            <a:t>組</a:t>
          </a:r>
        </a:p>
      </xdr:txBody>
    </xdr:sp>
    <xdr:clientData/>
  </xdr:twoCellAnchor>
  <xdr:twoCellAnchor>
    <xdr:from>
      <xdr:col>6</xdr:col>
      <xdr:colOff>355600</xdr:colOff>
      <xdr:row>95</xdr:row>
      <xdr:rowOff>88900</xdr:rowOff>
    </xdr:from>
    <xdr:to>
      <xdr:col>6</xdr:col>
      <xdr:colOff>355600</xdr:colOff>
      <xdr:row>97</xdr:row>
      <xdr:rowOff>6350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39878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95</xdr:row>
      <xdr:rowOff>95250</xdr:rowOff>
    </xdr:from>
    <xdr:to>
      <xdr:col>6</xdr:col>
      <xdr:colOff>355600</xdr:colOff>
      <xdr:row>95</xdr:row>
      <xdr:rowOff>95250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727200" y="3009900"/>
          <a:ext cx="226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565150</xdr:colOff>
      <xdr:row>6</xdr:row>
      <xdr:rowOff>57150</xdr:rowOff>
    </xdr:from>
    <xdr:to>
      <xdr:col>7</xdr:col>
      <xdr:colOff>193790</xdr:colOff>
      <xdr:row>10</xdr:row>
      <xdr:rowOff>123824</xdr:rowOff>
    </xdr:to>
    <xdr:sp macro="" textlink="" fLocksText="0">
      <xdr:nvSpPr>
        <xdr:cNvPr id="71" name="二等辺三角形 70">
          <a:extLst>
            <a:ext uri="{FF2B5EF4-FFF2-40B4-BE49-F238E27FC236}">
              <a16:creationId xmlns:a16="http://schemas.microsoft.com/office/drawing/2014/main" id="{00000000-0008-0000-0000-000047000000}"/>
            </a:ext>
          </a:extLst>
        </xdr:cNvPr>
        <xdr:cNvSpPr/>
      </xdr:nvSpPr>
      <xdr:spPr bwMode="auto">
        <a:xfrm>
          <a:off x="3508375" y="1085850"/>
          <a:ext cx="1000240" cy="752474"/>
        </a:xfrm>
        <a:prstGeom prst="triangl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en-US" altLang="ja-JP" sz="900">
              <a:latin typeface="+mn-ea"/>
              <a:ea typeface="+mn-ea"/>
            </a:rPr>
            <a:t>2</a:t>
          </a:r>
          <a:r>
            <a:rPr kumimoji="1" lang="ja-JP" altLang="en-US" sz="900">
              <a:latin typeface="+mn-ea"/>
              <a:ea typeface="+mn-ea"/>
            </a:rPr>
            <a:t>組</a:t>
          </a:r>
        </a:p>
      </xdr:txBody>
    </xdr:sp>
    <xdr:clientData fLocksWithSheet="0"/>
  </xdr:twoCellAnchor>
  <xdr:twoCellAnchor>
    <xdr:from>
      <xdr:col>2</xdr:col>
      <xdr:colOff>355600</xdr:colOff>
      <xdr:row>3</xdr:row>
      <xdr:rowOff>88900</xdr:rowOff>
    </xdr:from>
    <xdr:to>
      <xdr:col>2</xdr:col>
      <xdr:colOff>355600</xdr:colOff>
      <xdr:row>5</xdr:row>
      <xdr:rowOff>6350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727200"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355600</xdr:colOff>
      <xdr:row>3</xdr:row>
      <xdr:rowOff>88900</xdr:rowOff>
    </xdr:from>
    <xdr:to>
      <xdr:col>6</xdr:col>
      <xdr:colOff>355600</xdr:colOff>
      <xdr:row>5</xdr:row>
      <xdr:rowOff>6350</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3984625" y="3003550"/>
          <a:ext cx="0" cy="260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355600</xdr:colOff>
      <xdr:row>3</xdr:row>
      <xdr:rowOff>95250</xdr:rowOff>
    </xdr:from>
    <xdr:to>
      <xdr:col>6</xdr:col>
      <xdr:colOff>355600</xdr:colOff>
      <xdr:row>3</xdr:row>
      <xdr:rowOff>95250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727200" y="3009900"/>
          <a:ext cx="2257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21</xdr:row>
      <xdr:rowOff>0</xdr:rowOff>
    </xdr:from>
    <xdr:to>
      <xdr:col>15</xdr:col>
      <xdr:colOff>0</xdr:colOff>
      <xdr:row>23</xdr:row>
      <xdr:rowOff>190500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7158037" y="4862513"/>
          <a:ext cx="4476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xdr:row>
      <xdr:rowOff>0</xdr:rowOff>
    </xdr:from>
    <xdr:to>
      <xdr:col>14</xdr:col>
      <xdr:colOff>228600</xdr:colOff>
      <xdr:row>12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rot="-5400000">
          <a:off x="6443662" y="1871663"/>
          <a:ext cx="5238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33</xdr:row>
      <xdr:rowOff>0</xdr:rowOff>
    </xdr:from>
    <xdr:to>
      <xdr:col>15</xdr:col>
      <xdr:colOff>0</xdr:colOff>
      <xdr:row>36</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rot="-5400000">
          <a:off x="7158037" y="7386638"/>
          <a:ext cx="4476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45</xdr:row>
      <xdr:rowOff>0</xdr:rowOff>
    </xdr:from>
    <xdr:to>
      <xdr:col>15</xdr:col>
      <xdr:colOff>0</xdr:colOff>
      <xdr:row>48</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rot="-5400000">
          <a:off x="7158037" y="9910763"/>
          <a:ext cx="4476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11" name="AutoShape 10">
          <a:extLst>
            <a:ext uri="{FF2B5EF4-FFF2-40B4-BE49-F238E27FC236}">
              <a16:creationId xmlns:a16="http://schemas.microsoft.com/office/drawing/2014/main" id="{00000000-0008-0000-0100-00000B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12" name="AutoShape 11">
          <a:extLst>
            <a:ext uri="{FF2B5EF4-FFF2-40B4-BE49-F238E27FC236}">
              <a16:creationId xmlns:a16="http://schemas.microsoft.com/office/drawing/2014/main" id="{00000000-0008-0000-0100-00000C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13" name="AutoShape 12">
          <a:extLst>
            <a:ext uri="{FF2B5EF4-FFF2-40B4-BE49-F238E27FC236}">
              <a16:creationId xmlns:a16="http://schemas.microsoft.com/office/drawing/2014/main" id="{00000000-0008-0000-0100-00000D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14" name="AutoShape 13">
          <a:extLst>
            <a:ext uri="{FF2B5EF4-FFF2-40B4-BE49-F238E27FC236}">
              <a16:creationId xmlns:a16="http://schemas.microsoft.com/office/drawing/2014/main" id="{00000000-0008-0000-0100-00000E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15" name="AutoShape 14">
          <a:extLst>
            <a:ext uri="{FF2B5EF4-FFF2-40B4-BE49-F238E27FC236}">
              <a16:creationId xmlns:a16="http://schemas.microsoft.com/office/drawing/2014/main" id="{00000000-0008-0000-0100-00000F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16" name="AutoShape 15">
          <a:extLst>
            <a:ext uri="{FF2B5EF4-FFF2-40B4-BE49-F238E27FC236}">
              <a16:creationId xmlns:a16="http://schemas.microsoft.com/office/drawing/2014/main" id="{00000000-0008-0000-0100-000010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17" name="AutoShape 16">
          <a:extLst>
            <a:ext uri="{FF2B5EF4-FFF2-40B4-BE49-F238E27FC236}">
              <a16:creationId xmlns:a16="http://schemas.microsoft.com/office/drawing/2014/main" id="{00000000-0008-0000-0100-000011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19" name="AutoShape 18">
          <a:extLst>
            <a:ext uri="{FF2B5EF4-FFF2-40B4-BE49-F238E27FC236}">
              <a16:creationId xmlns:a16="http://schemas.microsoft.com/office/drawing/2014/main" id="{00000000-0008-0000-0100-000013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20" name="AutoShape 19">
          <a:extLst>
            <a:ext uri="{FF2B5EF4-FFF2-40B4-BE49-F238E27FC236}">
              <a16:creationId xmlns:a16="http://schemas.microsoft.com/office/drawing/2014/main" id="{00000000-0008-0000-0100-000014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21" name="AutoShape 20">
          <a:extLst>
            <a:ext uri="{FF2B5EF4-FFF2-40B4-BE49-F238E27FC236}">
              <a16:creationId xmlns:a16="http://schemas.microsoft.com/office/drawing/2014/main" id="{00000000-0008-0000-0100-000015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22" name="AutoShape 21">
          <a:extLst>
            <a:ext uri="{FF2B5EF4-FFF2-40B4-BE49-F238E27FC236}">
              <a16:creationId xmlns:a16="http://schemas.microsoft.com/office/drawing/2014/main" id="{00000000-0008-0000-0100-000016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23" name="AutoShape 22">
          <a:extLst>
            <a:ext uri="{FF2B5EF4-FFF2-40B4-BE49-F238E27FC236}">
              <a16:creationId xmlns:a16="http://schemas.microsoft.com/office/drawing/2014/main" id="{00000000-0008-0000-0100-000017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24" name="AutoShape 23">
          <a:extLst>
            <a:ext uri="{FF2B5EF4-FFF2-40B4-BE49-F238E27FC236}">
              <a16:creationId xmlns:a16="http://schemas.microsoft.com/office/drawing/2014/main" id="{00000000-0008-0000-0100-000018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25" name="AutoShape 24">
          <a:extLst>
            <a:ext uri="{FF2B5EF4-FFF2-40B4-BE49-F238E27FC236}">
              <a16:creationId xmlns:a16="http://schemas.microsoft.com/office/drawing/2014/main" id="{00000000-0008-0000-0100-000019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xdr:row>
      <xdr:rowOff>0</xdr:rowOff>
    </xdr:from>
    <xdr:to>
      <xdr:col>14</xdr:col>
      <xdr:colOff>228600</xdr:colOff>
      <xdr:row>12</xdr:row>
      <xdr:rowOff>0</xdr:rowOff>
    </xdr:to>
    <xdr:sp macro="" textlink="">
      <xdr:nvSpPr>
        <xdr:cNvPr id="26" name="AutoShape 25">
          <a:extLst>
            <a:ext uri="{FF2B5EF4-FFF2-40B4-BE49-F238E27FC236}">
              <a16:creationId xmlns:a16="http://schemas.microsoft.com/office/drawing/2014/main" id="{00000000-0008-0000-0100-00001A000000}"/>
            </a:ext>
          </a:extLst>
        </xdr:cNvPr>
        <xdr:cNvSpPr>
          <a:spLocks noChangeArrowheads="1"/>
        </xdr:cNvSpPr>
      </xdr:nvSpPr>
      <xdr:spPr bwMode="auto">
        <a:xfrm rot="-5400000">
          <a:off x="6443662" y="1871663"/>
          <a:ext cx="5238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27" name="AutoShape 26">
          <a:extLst>
            <a:ext uri="{FF2B5EF4-FFF2-40B4-BE49-F238E27FC236}">
              <a16:creationId xmlns:a16="http://schemas.microsoft.com/office/drawing/2014/main" id="{00000000-0008-0000-0100-00001B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28" name="AutoShape 27">
          <a:extLst>
            <a:ext uri="{FF2B5EF4-FFF2-40B4-BE49-F238E27FC236}">
              <a16:creationId xmlns:a16="http://schemas.microsoft.com/office/drawing/2014/main" id="{00000000-0008-0000-0100-00001C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29" name="AutoShape 28">
          <a:extLst>
            <a:ext uri="{FF2B5EF4-FFF2-40B4-BE49-F238E27FC236}">
              <a16:creationId xmlns:a16="http://schemas.microsoft.com/office/drawing/2014/main" id="{00000000-0008-0000-0100-00001D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32" name="AutoShape 31">
          <a:extLst>
            <a:ext uri="{FF2B5EF4-FFF2-40B4-BE49-F238E27FC236}">
              <a16:creationId xmlns:a16="http://schemas.microsoft.com/office/drawing/2014/main" id="{00000000-0008-0000-0100-000020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33" name="AutoShape 32">
          <a:extLst>
            <a:ext uri="{FF2B5EF4-FFF2-40B4-BE49-F238E27FC236}">
              <a16:creationId xmlns:a16="http://schemas.microsoft.com/office/drawing/2014/main" id="{00000000-0008-0000-0100-000021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34" name="AutoShape 33">
          <a:extLst>
            <a:ext uri="{FF2B5EF4-FFF2-40B4-BE49-F238E27FC236}">
              <a16:creationId xmlns:a16="http://schemas.microsoft.com/office/drawing/2014/main" id="{00000000-0008-0000-0100-000022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35" name="AutoShape 34">
          <a:extLst>
            <a:ext uri="{FF2B5EF4-FFF2-40B4-BE49-F238E27FC236}">
              <a16:creationId xmlns:a16="http://schemas.microsoft.com/office/drawing/2014/main" id="{00000000-0008-0000-0100-000023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36" name="AutoShape 35">
          <a:extLst>
            <a:ext uri="{FF2B5EF4-FFF2-40B4-BE49-F238E27FC236}">
              <a16:creationId xmlns:a16="http://schemas.microsoft.com/office/drawing/2014/main" id="{00000000-0008-0000-0100-000024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37" name="AutoShape 36">
          <a:extLst>
            <a:ext uri="{FF2B5EF4-FFF2-40B4-BE49-F238E27FC236}">
              <a16:creationId xmlns:a16="http://schemas.microsoft.com/office/drawing/2014/main" id="{00000000-0008-0000-0100-000025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38" name="AutoShape 37">
          <a:extLst>
            <a:ext uri="{FF2B5EF4-FFF2-40B4-BE49-F238E27FC236}">
              <a16:creationId xmlns:a16="http://schemas.microsoft.com/office/drawing/2014/main" id="{00000000-0008-0000-0100-000026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39" name="AutoShape 38">
          <a:extLst>
            <a:ext uri="{FF2B5EF4-FFF2-40B4-BE49-F238E27FC236}">
              <a16:creationId xmlns:a16="http://schemas.microsoft.com/office/drawing/2014/main" id="{00000000-0008-0000-0100-000027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40" name="AutoShape 39">
          <a:extLst>
            <a:ext uri="{FF2B5EF4-FFF2-40B4-BE49-F238E27FC236}">
              <a16:creationId xmlns:a16="http://schemas.microsoft.com/office/drawing/2014/main" id="{00000000-0008-0000-0100-000028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41" name="AutoShape 40">
          <a:extLst>
            <a:ext uri="{FF2B5EF4-FFF2-40B4-BE49-F238E27FC236}">
              <a16:creationId xmlns:a16="http://schemas.microsoft.com/office/drawing/2014/main" id="{00000000-0008-0000-0100-000029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42" name="AutoShape 41">
          <a:extLst>
            <a:ext uri="{FF2B5EF4-FFF2-40B4-BE49-F238E27FC236}">
              <a16:creationId xmlns:a16="http://schemas.microsoft.com/office/drawing/2014/main" id="{00000000-0008-0000-0100-00002A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43" name="AutoShape 42">
          <a:extLst>
            <a:ext uri="{FF2B5EF4-FFF2-40B4-BE49-F238E27FC236}">
              <a16:creationId xmlns:a16="http://schemas.microsoft.com/office/drawing/2014/main" id="{00000000-0008-0000-0100-00002B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44" name="AutoShape 43">
          <a:extLst>
            <a:ext uri="{FF2B5EF4-FFF2-40B4-BE49-F238E27FC236}">
              <a16:creationId xmlns:a16="http://schemas.microsoft.com/office/drawing/2014/main" id="{00000000-0008-0000-0100-00002C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45" name="AutoShape 44">
          <a:extLst>
            <a:ext uri="{FF2B5EF4-FFF2-40B4-BE49-F238E27FC236}">
              <a16:creationId xmlns:a16="http://schemas.microsoft.com/office/drawing/2014/main" id="{00000000-0008-0000-0100-00002D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46" name="AutoShape 45">
          <a:extLst>
            <a:ext uri="{FF2B5EF4-FFF2-40B4-BE49-F238E27FC236}">
              <a16:creationId xmlns:a16="http://schemas.microsoft.com/office/drawing/2014/main" id="{00000000-0008-0000-0100-00002E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47" name="AutoShape 46">
          <a:extLst>
            <a:ext uri="{FF2B5EF4-FFF2-40B4-BE49-F238E27FC236}">
              <a16:creationId xmlns:a16="http://schemas.microsoft.com/office/drawing/2014/main" id="{00000000-0008-0000-0100-00002F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xdr:row>
      <xdr:rowOff>0</xdr:rowOff>
    </xdr:from>
    <xdr:to>
      <xdr:col>14</xdr:col>
      <xdr:colOff>228600</xdr:colOff>
      <xdr:row>12</xdr:row>
      <xdr:rowOff>0</xdr:rowOff>
    </xdr:to>
    <xdr:sp macro="" textlink="">
      <xdr:nvSpPr>
        <xdr:cNvPr id="48" name="AutoShape 47">
          <a:extLst>
            <a:ext uri="{FF2B5EF4-FFF2-40B4-BE49-F238E27FC236}">
              <a16:creationId xmlns:a16="http://schemas.microsoft.com/office/drawing/2014/main" id="{00000000-0008-0000-0100-000030000000}"/>
            </a:ext>
          </a:extLst>
        </xdr:cNvPr>
        <xdr:cNvSpPr>
          <a:spLocks noChangeArrowheads="1"/>
        </xdr:cNvSpPr>
      </xdr:nvSpPr>
      <xdr:spPr bwMode="auto">
        <a:xfrm rot="-5400000">
          <a:off x="6443662" y="1871663"/>
          <a:ext cx="5238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49" name="AutoShape 48">
          <a:extLst>
            <a:ext uri="{FF2B5EF4-FFF2-40B4-BE49-F238E27FC236}">
              <a16:creationId xmlns:a16="http://schemas.microsoft.com/office/drawing/2014/main" id="{00000000-0008-0000-0100-000031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50" name="AutoShape 49">
          <a:extLst>
            <a:ext uri="{FF2B5EF4-FFF2-40B4-BE49-F238E27FC236}">
              <a16:creationId xmlns:a16="http://schemas.microsoft.com/office/drawing/2014/main" id="{00000000-0008-0000-0100-000032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51" name="AutoShape 50">
          <a:extLst>
            <a:ext uri="{FF2B5EF4-FFF2-40B4-BE49-F238E27FC236}">
              <a16:creationId xmlns:a16="http://schemas.microsoft.com/office/drawing/2014/main" id="{00000000-0008-0000-0100-000033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52" name="AutoShape 51">
          <a:extLst>
            <a:ext uri="{FF2B5EF4-FFF2-40B4-BE49-F238E27FC236}">
              <a16:creationId xmlns:a16="http://schemas.microsoft.com/office/drawing/2014/main" id="{00000000-0008-0000-0100-000034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53" name="AutoShape 52">
          <a:extLst>
            <a:ext uri="{FF2B5EF4-FFF2-40B4-BE49-F238E27FC236}">
              <a16:creationId xmlns:a16="http://schemas.microsoft.com/office/drawing/2014/main" id="{00000000-0008-0000-0100-000035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54" name="AutoShape 53">
          <a:extLst>
            <a:ext uri="{FF2B5EF4-FFF2-40B4-BE49-F238E27FC236}">
              <a16:creationId xmlns:a16="http://schemas.microsoft.com/office/drawing/2014/main" id="{00000000-0008-0000-0100-000036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55" name="AutoShape 54">
          <a:extLst>
            <a:ext uri="{FF2B5EF4-FFF2-40B4-BE49-F238E27FC236}">
              <a16:creationId xmlns:a16="http://schemas.microsoft.com/office/drawing/2014/main" id="{00000000-0008-0000-0100-000037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56" name="AutoShape 55">
          <a:extLst>
            <a:ext uri="{FF2B5EF4-FFF2-40B4-BE49-F238E27FC236}">
              <a16:creationId xmlns:a16="http://schemas.microsoft.com/office/drawing/2014/main" id="{00000000-0008-0000-0100-000038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58" name="AutoShape 57">
          <a:extLst>
            <a:ext uri="{FF2B5EF4-FFF2-40B4-BE49-F238E27FC236}">
              <a16:creationId xmlns:a16="http://schemas.microsoft.com/office/drawing/2014/main" id="{00000000-0008-0000-0100-00003A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59" name="AutoShape 58">
          <a:extLst>
            <a:ext uri="{FF2B5EF4-FFF2-40B4-BE49-F238E27FC236}">
              <a16:creationId xmlns:a16="http://schemas.microsoft.com/office/drawing/2014/main" id="{00000000-0008-0000-0100-00003B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60" name="AutoShape 59">
          <a:extLst>
            <a:ext uri="{FF2B5EF4-FFF2-40B4-BE49-F238E27FC236}">
              <a16:creationId xmlns:a16="http://schemas.microsoft.com/office/drawing/2014/main" id="{00000000-0008-0000-0100-00003C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61" name="AutoShape 60">
          <a:extLst>
            <a:ext uri="{FF2B5EF4-FFF2-40B4-BE49-F238E27FC236}">
              <a16:creationId xmlns:a16="http://schemas.microsoft.com/office/drawing/2014/main" id="{00000000-0008-0000-0100-00003D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62" name="AutoShape 61">
          <a:extLst>
            <a:ext uri="{FF2B5EF4-FFF2-40B4-BE49-F238E27FC236}">
              <a16:creationId xmlns:a16="http://schemas.microsoft.com/office/drawing/2014/main" id="{00000000-0008-0000-0100-00003E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63" name="AutoShape 62">
          <a:extLst>
            <a:ext uri="{FF2B5EF4-FFF2-40B4-BE49-F238E27FC236}">
              <a16:creationId xmlns:a16="http://schemas.microsoft.com/office/drawing/2014/main" id="{00000000-0008-0000-0100-00003F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64" name="AutoShape 63">
          <a:extLst>
            <a:ext uri="{FF2B5EF4-FFF2-40B4-BE49-F238E27FC236}">
              <a16:creationId xmlns:a16="http://schemas.microsoft.com/office/drawing/2014/main" id="{00000000-0008-0000-0100-000040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65" name="AutoShape 64">
          <a:extLst>
            <a:ext uri="{FF2B5EF4-FFF2-40B4-BE49-F238E27FC236}">
              <a16:creationId xmlns:a16="http://schemas.microsoft.com/office/drawing/2014/main" id="{00000000-0008-0000-0100-000041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66" name="AutoShape 65">
          <a:extLst>
            <a:ext uri="{FF2B5EF4-FFF2-40B4-BE49-F238E27FC236}">
              <a16:creationId xmlns:a16="http://schemas.microsoft.com/office/drawing/2014/main" id="{00000000-0008-0000-0100-000042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67" name="AutoShape 66">
          <a:extLst>
            <a:ext uri="{FF2B5EF4-FFF2-40B4-BE49-F238E27FC236}">
              <a16:creationId xmlns:a16="http://schemas.microsoft.com/office/drawing/2014/main" id="{00000000-0008-0000-0100-000043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68" name="AutoShape 67">
          <a:extLst>
            <a:ext uri="{FF2B5EF4-FFF2-40B4-BE49-F238E27FC236}">
              <a16:creationId xmlns:a16="http://schemas.microsoft.com/office/drawing/2014/main" id="{00000000-0008-0000-0100-000044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69" name="AutoShape 2">
          <a:extLst>
            <a:ext uri="{FF2B5EF4-FFF2-40B4-BE49-F238E27FC236}">
              <a16:creationId xmlns:a16="http://schemas.microsoft.com/office/drawing/2014/main" id="{00000000-0008-0000-0100-000045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70" name="AutoShape 25">
          <a:extLst>
            <a:ext uri="{FF2B5EF4-FFF2-40B4-BE49-F238E27FC236}">
              <a16:creationId xmlns:a16="http://schemas.microsoft.com/office/drawing/2014/main" id="{00000000-0008-0000-0100-000046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21</xdr:row>
      <xdr:rowOff>0</xdr:rowOff>
    </xdr:from>
    <xdr:to>
      <xdr:col>14</xdr:col>
      <xdr:colOff>228600</xdr:colOff>
      <xdr:row>24</xdr:row>
      <xdr:rowOff>0</xdr:rowOff>
    </xdr:to>
    <xdr:sp macro="" textlink="">
      <xdr:nvSpPr>
        <xdr:cNvPr id="71" name="AutoShape 47">
          <a:extLst>
            <a:ext uri="{FF2B5EF4-FFF2-40B4-BE49-F238E27FC236}">
              <a16:creationId xmlns:a16="http://schemas.microsoft.com/office/drawing/2014/main" id="{00000000-0008-0000-0100-000047000000}"/>
            </a:ext>
          </a:extLst>
        </xdr:cNvPr>
        <xdr:cNvSpPr>
          <a:spLocks noChangeArrowheads="1"/>
        </xdr:cNvSpPr>
      </xdr:nvSpPr>
      <xdr:spPr bwMode="auto">
        <a:xfrm rot="-5400000">
          <a:off x="6481762" y="44338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72" name="AutoShape 2">
          <a:extLst>
            <a:ext uri="{FF2B5EF4-FFF2-40B4-BE49-F238E27FC236}">
              <a16:creationId xmlns:a16="http://schemas.microsoft.com/office/drawing/2014/main" id="{00000000-0008-0000-0100-000048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73" name="AutoShape 25">
          <a:extLst>
            <a:ext uri="{FF2B5EF4-FFF2-40B4-BE49-F238E27FC236}">
              <a16:creationId xmlns:a16="http://schemas.microsoft.com/office/drawing/2014/main" id="{00000000-0008-0000-0100-000049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33</xdr:row>
      <xdr:rowOff>0</xdr:rowOff>
    </xdr:from>
    <xdr:to>
      <xdr:col>14</xdr:col>
      <xdr:colOff>228600</xdr:colOff>
      <xdr:row>36</xdr:row>
      <xdr:rowOff>0</xdr:rowOff>
    </xdr:to>
    <xdr:sp macro="" textlink="">
      <xdr:nvSpPr>
        <xdr:cNvPr id="74" name="AutoShape 47">
          <a:extLst>
            <a:ext uri="{FF2B5EF4-FFF2-40B4-BE49-F238E27FC236}">
              <a16:creationId xmlns:a16="http://schemas.microsoft.com/office/drawing/2014/main" id="{00000000-0008-0000-0100-00004A000000}"/>
            </a:ext>
          </a:extLst>
        </xdr:cNvPr>
        <xdr:cNvSpPr>
          <a:spLocks noChangeArrowheads="1"/>
        </xdr:cNvSpPr>
      </xdr:nvSpPr>
      <xdr:spPr bwMode="auto">
        <a:xfrm rot="-5400000">
          <a:off x="6481762" y="69580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75" name="AutoShape 2">
          <a:extLst>
            <a:ext uri="{FF2B5EF4-FFF2-40B4-BE49-F238E27FC236}">
              <a16:creationId xmlns:a16="http://schemas.microsoft.com/office/drawing/2014/main" id="{00000000-0008-0000-0100-00004B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76" name="AutoShape 25">
          <a:extLst>
            <a:ext uri="{FF2B5EF4-FFF2-40B4-BE49-F238E27FC236}">
              <a16:creationId xmlns:a16="http://schemas.microsoft.com/office/drawing/2014/main" id="{00000000-0008-0000-0100-00004C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45</xdr:row>
      <xdr:rowOff>0</xdr:rowOff>
    </xdr:from>
    <xdr:to>
      <xdr:col>14</xdr:col>
      <xdr:colOff>228600</xdr:colOff>
      <xdr:row>48</xdr:row>
      <xdr:rowOff>0</xdr:rowOff>
    </xdr:to>
    <xdr:sp macro="" textlink="">
      <xdr:nvSpPr>
        <xdr:cNvPr id="77" name="AutoShape 47">
          <a:extLst>
            <a:ext uri="{FF2B5EF4-FFF2-40B4-BE49-F238E27FC236}">
              <a16:creationId xmlns:a16="http://schemas.microsoft.com/office/drawing/2014/main" id="{00000000-0008-0000-0100-00004D000000}"/>
            </a:ext>
          </a:extLst>
        </xdr:cNvPr>
        <xdr:cNvSpPr>
          <a:spLocks noChangeArrowheads="1"/>
        </xdr:cNvSpPr>
      </xdr:nvSpPr>
      <xdr:spPr bwMode="auto">
        <a:xfrm rot="-5400000">
          <a:off x="6481762" y="94821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78" name="AutoShape 2">
          <a:extLst>
            <a:ext uri="{FF2B5EF4-FFF2-40B4-BE49-F238E27FC236}">
              <a16:creationId xmlns:a16="http://schemas.microsoft.com/office/drawing/2014/main" id="{00000000-0008-0000-0100-00004E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79" name="AutoShape 25">
          <a:extLst>
            <a:ext uri="{FF2B5EF4-FFF2-40B4-BE49-F238E27FC236}">
              <a16:creationId xmlns:a16="http://schemas.microsoft.com/office/drawing/2014/main" id="{00000000-0008-0000-0100-00004F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60</xdr:row>
      <xdr:rowOff>0</xdr:rowOff>
    </xdr:from>
    <xdr:to>
      <xdr:col>14</xdr:col>
      <xdr:colOff>228600</xdr:colOff>
      <xdr:row>63</xdr:row>
      <xdr:rowOff>0</xdr:rowOff>
    </xdr:to>
    <xdr:sp macro="" textlink="">
      <xdr:nvSpPr>
        <xdr:cNvPr id="80" name="AutoShape 47">
          <a:extLst>
            <a:ext uri="{FF2B5EF4-FFF2-40B4-BE49-F238E27FC236}">
              <a16:creationId xmlns:a16="http://schemas.microsoft.com/office/drawing/2014/main" id="{00000000-0008-0000-0100-000050000000}"/>
            </a:ext>
          </a:extLst>
        </xdr:cNvPr>
        <xdr:cNvSpPr>
          <a:spLocks noChangeArrowheads="1"/>
        </xdr:cNvSpPr>
      </xdr:nvSpPr>
      <xdr:spPr bwMode="auto">
        <a:xfrm rot="-5400000">
          <a:off x="6481762" y="1233011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81" name="AutoShape 2">
          <a:extLst>
            <a:ext uri="{FF2B5EF4-FFF2-40B4-BE49-F238E27FC236}">
              <a16:creationId xmlns:a16="http://schemas.microsoft.com/office/drawing/2014/main" id="{00000000-0008-0000-0100-000051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82" name="AutoShape 25">
          <a:extLst>
            <a:ext uri="{FF2B5EF4-FFF2-40B4-BE49-F238E27FC236}">
              <a16:creationId xmlns:a16="http://schemas.microsoft.com/office/drawing/2014/main" id="{00000000-0008-0000-0100-000052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72</xdr:row>
      <xdr:rowOff>0</xdr:rowOff>
    </xdr:from>
    <xdr:to>
      <xdr:col>14</xdr:col>
      <xdr:colOff>228600</xdr:colOff>
      <xdr:row>75</xdr:row>
      <xdr:rowOff>0</xdr:rowOff>
    </xdr:to>
    <xdr:sp macro="" textlink="">
      <xdr:nvSpPr>
        <xdr:cNvPr id="83" name="AutoShape 47">
          <a:extLst>
            <a:ext uri="{FF2B5EF4-FFF2-40B4-BE49-F238E27FC236}">
              <a16:creationId xmlns:a16="http://schemas.microsoft.com/office/drawing/2014/main" id="{00000000-0008-0000-0100-000053000000}"/>
            </a:ext>
          </a:extLst>
        </xdr:cNvPr>
        <xdr:cNvSpPr>
          <a:spLocks noChangeArrowheads="1"/>
        </xdr:cNvSpPr>
      </xdr:nvSpPr>
      <xdr:spPr bwMode="auto">
        <a:xfrm rot="-5400000">
          <a:off x="6481762" y="1485423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84" name="AutoShape 2">
          <a:extLst>
            <a:ext uri="{FF2B5EF4-FFF2-40B4-BE49-F238E27FC236}">
              <a16:creationId xmlns:a16="http://schemas.microsoft.com/office/drawing/2014/main" id="{00000000-0008-0000-0100-000054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85" name="AutoShape 25">
          <a:extLst>
            <a:ext uri="{FF2B5EF4-FFF2-40B4-BE49-F238E27FC236}">
              <a16:creationId xmlns:a16="http://schemas.microsoft.com/office/drawing/2014/main" id="{00000000-0008-0000-0100-000055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84</xdr:row>
      <xdr:rowOff>0</xdr:rowOff>
    </xdr:from>
    <xdr:to>
      <xdr:col>14</xdr:col>
      <xdr:colOff>228600</xdr:colOff>
      <xdr:row>87</xdr:row>
      <xdr:rowOff>0</xdr:rowOff>
    </xdr:to>
    <xdr:sp macro="" textlink="">
      <xdr:nvSpPr>
        <xdr:cNvPr id="86" name="AutoShape 47">
          <a:extLst>
            <a:ext uri="{FF2B5EF4-FFF2-40B4-BE49-F238E27FC236}">
              <a16:creationId xmlns:a16="http://schemas.microsoft.com/office/drawing/2014/main" id="{00000000-0008-0000-0100-000056000000}"/>
            </a:ext>
          </a:extLst>
        </xdr:cNvPr>
        <xdr:cNvSpPr>
          <a:spLocks noChangeArrowheads="1"/>
        </xdr:cNvSpPr>
      </xdr:nvSpPr>
      <xdr:spPr bwMode="auto">
        <a:xfrm rot="-5400000">
          <a:off x="6481762" y="17378363"/>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87" name="AutoShape 2">
          <a:extLst>
            <a:ext uri="{FF2B5EF4-FFF2-40B4-BE49-F238E27FC236}">
              <a16:creationId xmlns:a16="http://schemas.microsoft.com/office/drawing/2014/main" id="{00000000-0008-0000-0100-000057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88" name="AutoShape 25">
          <a:extLst>
            <a:ext uri="{FF2B5EF4-FFF2-40B4-BE49-F238E27FC236}">
              <a16:creationId xmlns:a16="http://schemas.microsoft.com/office/drawing/2014/main" id="{00000000-0008-0000-0100-000058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228600</xdr:colOff>
      <xdr:row>96</xdr:row>
      <xdr:rowOff>0</xdr:rowOff>
    </xdr:from>
    <xdr:to>
      <xdr:col>14</xdr:col>
      <xdr:colOff>228600</xdr:colOff>
      <xdr:row>99</xdr:row>
      <xdr:rowOff>0</xdr:rowOff>
    </xdr:to>
    <xdr:sp macro="" textlink="">
      <xdr:nvSpPr>
        <xdr:cNvPr id="89" name="AutoShape 47">
          <a:extLst>
            <a:ext uri="{FF2B5EF4-FFF2-40B4-BE49-F238E27FC236}">
              <a16:creationId xmlns:a16="http://schemas.microsoft.com/office/drawing/2014/main" id="{00000000-0008-0000-0100-000059000000}"/>
            </a:ext>
          </a:extLst>
        </xdr:cNvPr>
        <xdr:cNvSpPr>
          <a:spLocks noChangeArrowheads="1"/>
        </xdr:cNvSpPr>
      </xdr:nvSpPr>
      <xdr:spPr bwMode="auto">
        <a:xfrm rot="-5400000">
          <a:off x="6481762" y="19902488"/>
          <a:ext cx="447675"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23814</xdr:colOff>
      <xdr:row>21</xdr:row>
      <xdr:rowOff>152403</xdr:rowOff>
    </xdr:from>
    <xdr:to>
      <xdr:col>62</xdr:col>
      <xdr:colOff>19050</xdr:colOff>
      <xdr:row>22</xdr:row>
      <xdr:rowOff>85731</xdr:rowOff>
    </xdr:to>
    <xdr:sp macro="" textlink="">
      <xdr:nvSpPr>
        <xdr:cNvPr id="2" name="右大かっこ 1">
          <a:extLst>
            <a:ext uri="{FF2B5EF4-FFF2-40B4-BE49-F238E27FC236}">
              <a16:creationId xmlns:a16="http://schemas.microsoft.com/office/drawing/2014/main" id="{00000000-0008-0000-0300-000002000000}"/>
            </a:ext>
          </a:extLst>
        </xdr:cNvPr>
        <xdr:cNvSpPr/>
      </xdr:nvSpPr>
      <xdr:spPr bwMode="auto">
        <a:xfrm rot="5400000">
          <a:off x="14675643" y="3731424"/>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13</xdr:row>
      <xdr:rowOff>228607</xdr:rowOff>
    </xdr:from>
    <xdr:to>
      <xdr:col>62</xdr:col>
      <xdr:colOff>19050</xdr:colOff>
      <xdr:row>14</xdr:row>
      <xdr:rowOff>152403</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bwMode="auto">
        <a:xfrm rot="5400000" flipH="1">
          <a:off x="14651834" y="212646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81</xdr:row>
      <xdr:rowOff>152403</xdr:rowOff>
    </xdr:from>
    <xdr:to>
      <xdr:col>62</xdr:col>
      <xdr:colOff>19050</xdr:colOff>
      <xdr:row>82</xdr:row>
      <xdr:rowOff>85731</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bwMode="auto">
        <a:xfrm rot="5400000">
          <a:off x="14675643" y="15751974"/>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73</xdr:row>
      <xdr:rowOff>228607</xdr:rowOff>
    </xdr:from>
    <xdr:to>
      <xdr:col>62</xdr:col>
      <xdr:colOff>19050</xdr:colOff>
      <xdr:row>74</xdr:row>
      <xdr:rowOff>152403</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bwMode="auto">
        <a:xfrm rot="5400000" flipH="1">
          <a:off x="14651834" y="14099386"/>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111</xdr:row>
      <xdr:rowOff>152403</xdr:rowOff>
    </xdr:from>
    <xdr:to>
      <xdr:col>62</xdr:col>
      <xdr:colOff>19050</xdr:colOff>
      <xdr:row>112</xdr:row>
      <xdr:rowOff>85731</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bwMode="auto">
        <a:xfrm rot="5400000">
          <a:off x="14675643" y="21762249"/>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103</xdr:row>
      <xdr:rowOff>228607</xdr:rowOff>
    </xdr:from>
    <xdr:to>
      <xdr:col>62</xdr:col>
      <xdr:colOff>19050</xdr:colOff>
      <xdr:row>104</xdr:row>
      <xdr:rowOff>152403</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bwMode="auto">
        <a:xfrm rot="5400000" flipH="1">
          <a:off x="14651834" y="2010966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51</xdr:row>
      <xdr:rowOff>152403</xdr:rowOff>
    </xdr:from>
    <xdr:to>
      <xdr:col>62</xdr:col>
      <xdr:colOff>19050</xdr:colOff>
      <xdr:row>52</xdr:row>
      <xdr:rowOff>85731</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bwMode="auto">
        <a:xfrm rot="5400000">
          <a:off x="14675643" y="9741699"/>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43</xdr:row>
      <xdr:rowOff>228607</xdr:rowOff>
    </xdr:from>
    <xdr:to>
      <xdr:col>62</xdr:col>
      <xdr:colOff>19050</xdr:colOff>
      <xdr:row>44</xdr:row>
      <xdr:rowOff>152403</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bwMode="auto">
        <a:xfrm rot="5400000" flipH="1">
          <a:off x="14651834" y="808911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56</xdr:col>
      <xdr:colOff>23814</xdr:colOff>
      <xdr:row>21</xdr:row>
      <xdr:rowOff>152403</xdr:rowOff>
    </xdr:from>
    <xdr:to>
      <xdr:col>62</xdr:col>
      <xdr:colOff>19050</xdr:colOff>
      <xdr:row>22</xdr:row>
      <xdr:rowOff>85731</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bwMode="auto">
        <a:xfrm rot="5400000">
          <a:off x="14685168" y="3731424"/>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13</xdr:row>
      <xdr:rowOff>228607</xdr:rowOff>
    </xdr:from>
    <xdr:to>
      <xdr:col>62</xdr:col>
      <xdr:colOff>19050</xdr:colOff>
      <xdr:row>14</xdr:row>
      <xdr:rowOff>152403</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bwMode="auto">
        <a:xfrm rot="5400000" flipH="1">
          <a:off x="14661359" y="212646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81</xdr:row>
      <xdr:rowOff>152403</xdr:rowOff>
    </xdr:from>
    <xdr:to>
      <xdr:col>62</xdr:col>
      <xdr:colOff>19050</xdr:colOff>
      <xdr:row>82</xdr:row>
      <xdr:rowOff>85731</xdr:rowOff>
    </xdr:to>
    <xdr:sp macro="" textlink="">
      <xdr:nvSpPr>
        <xdr:cNvPr id="4" name="右大かっこ 3">
          <a:extLst>
            <a:ext uri="{FF2B5EF4-FFF2-40B4-BE49-F238E27FC236}">
              <a16:creationId xmlns:a16="http://schemas.microsoft.com/office/drawing/2014/main" id="{00000000-0008-0000-0400-000004000000}"/>
            </a:ext>
          </a:extLst>
        </xdr:cNvPr>
        <xdr:cNvSpPr/>
      </xdr:nvSpPr>
      <xdr:spPr bwMode="auto">
        <a:xfrm rot="5400000">
          <a:off x="14685168" y="15751974"/>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73</xdr:row>
      <xdr:rowOff>228607</xdr:rowOff>
    </xdr:from>
    <xdr:to>
      <xdr:col>62</xdr:col>
      <xdr:colOff>19050</xdr:colOff>
      <xdr:row>74</xdr:row>
      <xdr:rowOff>152403</xdr:rowOff>
    </xdr:to>
    <xdr:sp macro="" textlink="">
      <xdr:nvSpPr>
        <xdr:cNvPr id="5" name="右大かっこ 4">
          <a:extLst>
            <a:ext uri="{FF2B5EF4-FFF2-40B4-BE49-F238E27FC236}">
              <a16:creationId xmlns:a16="http://schemas.microsoft.com/office/drawing/2014/main" id="{00000000-0008-0000-0400-000005000000}"/>
            </a:ext>
          </a:extLst>
        </xdr:cNvPr>
        <xdr:cNvSpPr/>
      </xdr:nvSpPr>
      <xdr:spPr bwMode="auto">
        <a:xfrm rot="5400000" flipH="1">
          <a:off x="14661359" y="14099386"/>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111</xdr:row>
      <xdr:rowOff>152403</xdr:rowOff>
    </xdr:from>
    <xdr:to>
      <xdr:col>62</xdr:col>
      <xdr:colOff>19050</xdr:colOff>
      <xdr:row>112</xdr:row>
      <xdr:rowOff>85731</xdr:rowOff>
    </xdr:to>
    <xdr:sp macro="" textlink="">
      <xdr:nvSpPr>
        <xdr:cNvPr id="6" name="右大かっこ 5">
          <a:extLst>
            <a:ext uri="{FF2B5EF4-FFF2-40B4-BE49-F238E27FC236}">
              <a16:creationId xmlns:a16="http://schemas.microsoft.com/office/drawing/2014/main" id="{00000000-0008-0000-0400-000006000000}"/>
            </a:ext>
          </a:extLst>
        </xdr:cNvPr>
        <xdr:cNvSpPr/>
      </xdr:nvSpPr>
      <xdr:spPr bwMode="auto">
        <a:xfrm rot="5400000">
          <a:off x="14685168" y="21762249"/>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103</xdr:row>
      <xdr:rowOff>228607</xdr:rowOff>
    </xdr:from>
    <xdr:to>
      <xdr:col>62</xdr:col>
      <xdr:colOff>19050</xdr:colOff>
      <xdr:row>104</xdr:row>
      <xdr:rowOff>152403</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bwMode="auto">
        <a:xfrm rot="5400000" flipH="1">
          <a:off x="14661359" y="2010966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23814</xdr:colOff>
      <xdr:row>51</xdr:row>
      <xdr:rowOff>152403</xdr:rowOff>
    </xdr:from>
    <xdr:to>
      <xdr:col>62</xdr:col>
      <xdr:colOff>19050</xdr:colOff>
      <xdr:row>52</xdr:row>
      <xdr:rowOff>85731</xdr:rowOff>
    </xdr:to>
    <xdr:sp macro="" textlink="">
      <xdr:nvSpPr>
        <xdr:cNvPr id="8" name="右大かっこ 7">
          <a:extLst>
            <a:ext uri="{FF2B5EF4-FFF2-40B4-BE49-F238E27FC236}">
              <a16:creationId xmlns:a16="http://schemas.microsoft.com/office/drawing/2014/main" id="{00000000-0008-0000-0400-000008000000}"/>
            </a:ext>
          </a:extLst>
        </xdr:cNvPr>
        <xdr:cNvSpPr/>
      </xdr:nvSpPr>
      <xdr:spPr bwMode="auto">
        <a:xfrm rot="5400000">
          <a:off x="14685168" y="9741699"/>
          <a:ext cx="104778" cy="2224086"/>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23813</xdr:colOff>
      <xdr:row>43</xdr:row>
      <xdr:rowOff>228607</xdr:rowOff>
    </xdr:from>
    <xdr:to>
      <xdr:col>62</xdr:col>
      <xdr:colOff>19050</xdr:colOff>
      <xdr:row>44</xdr:row>
      <xdr:rowOff>152403</xdr:rowOff>
    </xdr:to>
    <xdr:sp macro="" textlink="">
      <xdr:nvSpPr>
        <xdr:cNvPr id="9" name="右大かっこ 8">
          <a:extLst>
            <a:ext uri="{FF2B5EF4-FFF2-40B4-BE49-F238E27FC236}">
              <a16:creationId xmlns:a16="http://schemas.microsoft.com/office/drawing/2014/main" id="{00000000-0008-0000-0400-000009000000}"/>
            </a:ext>
          </a:extLst>
        </xdr:cNvPr>
        <xdr:cNvSpPr/>
      </xdr:nvSpPr>
      <xdr:spPr bwMode="auto">
        <a:xfrm rot="5400000" flipH="1">
          <a:off x="14661359" y="8089111"/>
          <a:ext cx="152396" cy="2224087"/>
        </a:xfrm>
        <a:prstGeom prst="rightBracket">
          <a:avLst>
            <a:gd name="adj" fmla="val 46865"/>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tabSelected="1" view="pageBreakPreview" zoomScale="120" zoomScaleNormal="100" zoomScaleSheetLayoutView="120" workbookViewId="0">
      <selection activeCell="H98" sqref="H98"/>
    </sheetView>
  </sheetViews>
  <sheetFormatPr defaultRowHeight="13.5"/>
  <cols>
    <col min="5" max="5" width="2.625" customWidth="1"/>
    <col min="11" max="11" width="9.125" bestFit="1" customWidth="1"/>
    <col min="12" max="12" width="6.125" bestFit="1" customWidth="1"/>
    <col min="13" max="13" width="3" bestFit="1" customWidth="1"/>
    <col min="14" max="14" width="5" customWidth="1"/>
    <col min="15" max="15" width="5.5" bestFit="1" customWidth="1"/>
  </cols>
  <sheetData>
    <row r="1" spans="1:15">
      <c r="B1" t="str">
        <f>+DB!V23&amp;DB!W23</f>
        <v>女子予選第2日目</v>
      </c>
    </row>
    <row r="3" spans="1:15">
      <c r="A3">
        <v>1</v>
      </c>
      <c r="B3" s="1" t="str">
        <f>+DB!W24</f>
        <v>Bコート</v>
      </c>
      <c r="C3" t="s">
        <v>0</v>
      </c>
      <c r="D3" s="2" t="s">
        <v>1</v>
      </c>
      <c r="F3" s="25" t="str">
        <f>VLOOKUP(B3,DB!$W$24:$X$32,2)</f>
        <v>とどろきアリーナ</v>
      </c>
    </row>
    <row r="4" spans="1:15">
      <c r="O4" t="s">
        <v>229</v>
      </c>
    </row>
    <row r="5" spans="1:15">
      <c r="K5" t="str">
        <f>+C6</f>
        <v>(富　山)</v>
      </c>
      <c r="L5">
        <f>VLOOKUP(K5,DB!$C$2:$E$49,3,0)</f>
        <v>13</v>
      </c>
      <c r="M5">
        <f>IF(COUNTIF(L$5:L$11,L5)&gt;1,1,0)</f>
        <v>1</v>
      </c>
      <c r="O5">
        <f>VLOOKUP(K5,DB!$C$2:$D$49,2,0)</f>
        <v>19</v>
      </c>
    </row>
    <row r="6" spans="1:15" s="80" customFormat="1">
      <c r="C6" s="285" t="s">
        <v>174</v>
      </c>
      <c r="E6"/>
      <c r="G6" s="285" t="s">
        <v>346</v>
      </c>
      <c r="K6" s="80" t="str">
        <f>+B12</f>
        <v>(宮　城)</v>
      </c>
      <c r="L6">
        <f>VLOOKUP(K6,DB!$C$2:$E$49,3,0)</f>
        <v>12</v>
      </c>
      <c r="M6">
        <f t="shared" ref="M6:M11" si="0">IF(COUNTIF(L$5:L$11,L6)&gt;1,1,0)</f>
        <v>0</v>
      </c>
      <c r="O6">
        <f>VLOOKUP(K6,DB!$C$2:$D$49,2,0)</f>
        <v>7</v>
      </c>
    </row>
    <row r="7" spans="1:15">
      <c r="K7" t="str">
        <f>+D12</f>
        <v>(京　都)</v>
      </c>
      <c r="L7">
        <f>VLOOKUP(K7,DB!$C$2:$E$49,3,0)</f>
        <v>2</v>
      </c>
      <c r="M7">
        <f t="shared" si="0"/>
        <v>0</v>
      </c>
      <c r="O7">
        <f>VLOOKUP(K7,DB!$C$2:$D$49,2,0)</f>
        <v>27</v>
      </c>
    </row>
    <row r="9" spans="1:15">
      <c r="K9" t="str">
        <f>+G6</f>
        <v>(兵　庫)</v>
      </c>
      <c r="L9">
        <f>VLOOKUP(K9,DB!$C$2:$E$49,3,0)</f>
        <v>9</v>
      </c>
      <c r="M9">
        <f t="shared" si="0"/>
        <v>0</v>
      </c>
      <c r="O9">
        <f>VLOOKUP(K9,DB!$C$2:$D$49,2,0)</f>
        <v>31</v>
      </c>
    </row>
    <row r="10" spans="1:15">
      <c r="K10" t="str">
        <f>+F12</f>
        <v>(鹿児島)</v>
      </c>
      <c r="L10">
        <f>VLOOKUP(K10,DB!$C$2:$E$49,3,0)</f>
        <v>11</v>
      </c>
      <c r="M10">
        <f t="shared" si="0"/>
        <v>0</v>
      </c>
      <c r="O10">
        <f>VLOOKUP(K10,DB!$C$2:$D$49,2,0)</f>
        <v>47</v>
      </c>
    </row>
    <row r="11" spans="1:15">
      <c r="K11" t="str">
        <f>+H12</f>
        <v>(岡　山)</v>
      </c>
      <c r="L11">
        <f>VLOOKUP(K11,DB!$C$2:$E$49,3,0)</f>
        <v>13</v>
      </c>
      <c r="M11">
        <f t="shared" si="0"/>
        <v>1</v>
      </c>
      <c r="O11">
        <f>VLOOKUP(K11,DB!$C$2:$D$49,2,0)</f>
        <v>34</v>
      </c>
    </row>
    <row r="12" spans="1:15" s="80" customFormat="1">
      <c r="B12" s="285" t="s">
        <v>162</v>
      </c>
      <c r="D12" s="285" t="s">
        <v>349</v>
      </c>
      <c r="E12"/>
      <c r="F12" s="285" t="s">
        <v>356</v>
      </c>
      <c r="H12" s="285" t="s">
        <v>350</v>
      </c>
      <c r="I12" s="6"/>
      <c r="J12" s="6"/>
      <c r="K12"/>
      <c r="L12"/>
      <c r="M12" s="80">
        <f>SUM(M5:M11)</f>
        <v>2</v>
      </c>
      <c r="O12"/>
    </row>
    <row r="13" spans="1:15">
      <c r="K13" s="80"/>
      <c r="L13" s="80"/>
    </row>
    <row r="17" spans="1:15">
      <c r="A17">
        <v>2</v>
      </c>
      <c r="B17" s="1" t="str">
        <f>+DB!W25</f>
        <v>Eコート</v>
      </c>
      <c r="C17" t="s">
        <v>0</v>
      </c>
      <c r="D17" s="2" t="s">
        <v>1</v>
      </c>
      <c r="F17" s="25" t="str">
        <f>VLOOKUP(B17,DB!$W$24:$X$32,2)</f>
        <v>とどろきアリーナ</v>
      </c>
    </row>
    <row r="19" spans="1:15">
      <c r="K19" t="str">
        <f>+C20</f>
        <v>(栃　木)</v>
      </c>
      <c r="L19">
        <f>VLOOKUP(K19,DB!$C$2:$E$49,3,0)</f>
        <v>7</v>
      </c>
      <c r="M19">
        <f>IF(COUNTIF(L$19:L$25,L19)&gt;1,1,0)</f>
        <v>0</v>
      </c>
      <c r="O19">
        <f>VLOOKUP(K19,DB!$C$2:$D$49,2,0)</f>
        <v>10</v>
      </c>
    </row>
    <row r="20" spans="1:15" s="80" customFormat="1">
      <c r="C20" s="285" t="s">
        <v>165</v>
      </c>
      <c r="E20"/>
      <c r="G20" s="285" t="s">
        <v>163</v>
      </c>
      <c r="K20" t="str">
        <f>+B26</f>
        <v>(南北海道)</v>
      </c>
      <c r="L20">
        <f>VLOOKUP(K20,DB!$C$2:$E$49,3,0)</f>
        <v>10</v>
      </c>
      <c r="M20">
        <f t="shared" ref="M20:M25" si="1">IF(COUNTIF(L$19:L$25,L20)&gt;1,1,0)</f>
        <v>0</v>
      </c>
      <c r="O20">
        <f>VLOOKUP(K20,DB!$C$2:$D$49,2,0)</f>
        <v>2</v>
      </c>
    </row>
    <row r="21" spans="1:15">
      <c r="K21" s="80" t="str">
        <f>+D26</f>
        <v>(静　岡)</v>
      </c>
      <c r="L21">
        <f>VLOOKUP(K21,DB!$C$2:$E$49,3,0)</f>
        <v>1</v>
      </c>
      <c r="M21">
        <f t="shared" si="1"/>
        <v>0</v>
      </c>
      <c r="O21">
        <f>VLOOKUP(K21,DB!$C$2:$D$49,2,0)</f>
        <v>22</v>
      </c>
    </row>
    <row r="23" spans="1:15">
      <c r="K23" t="str">
        <f>+G20</f>
        <v>(福　島)</v>
      </c>
      <c r="L23">
        <f>VLOOKUP(K23,DB!$C$2:$E$49,3,0)</f>
        <v>2</v>
      </c>
      <c r="M23">
        <f t="shared" si="1"/>
        <v>0</v>
      </c>
      <c r="O23">
        <f>VLOOKUP(K23,DB!$C$2:$D$49,2,0)</f>
        <v>8</v>
      </c>
    </row>
    <row r="24" spans="1:15">
      <c r="K24" t="str">
        <f>+F26</f>
        <v>(新　潟)</v>
      </c>
      <c r="L24">
        <f>VLOOKUP(K24,DB!$C$2:$E$49,3,0)</f>
        <v>12</v>
      </c>
      <c r="M24">
        <f t="shared" si="1"/>
        <v>0</v>
      </c>
      <c r="O24">
        <f>VLOOKUP(K24,DB!$C$2:$D$49,2,0)</f>
        <v>18</v>
      </c>
    </row>
    <row r="25" spans="1:15">
      <c r="K25" t="str">
        <f>+H26</f>
        <v>(島　根)</v>
      </c>
      <c r="L25">
        <f>VLOOKUP(K25,DB!$C$2:$E$49,3,0)</f>
        <v>15</v>
      </c>
      <c r="M25">
        <f t="shared" si="1"/>
        <v>0</v>
      </c>
      <c r="O25">
        <f>VLOOKUP(K25,DB!$C$2:$D$49,2,0)</f>
        <v>33</v>
      </c>
    </row>
    <row r="26" spans="1:15" s="80" customFormat="1">
      <c r="B26" s="285" t="s">
        <v>157</v>
      </c>
      <c r="D26" s="285" t="s">
        <v>177</v>
      </c>
      <c r="F26" s="285" t="s">
        <v>173</v>
      </c>
      <c r="H26" s="285" t="s">
        <v>182</v>
      </c>
      <c r="K26"/>
      <c r="L26"/>
      <c r="M26">
        <f>SUM(M19:M25)</f>
        <v>0</v>
      </c>
      <c r="O26"/>
    </row>
    <row r="27" spans="1:15">
      <c r="K27" s="80"/>
      <c r="L27" s="80"/>
      <c r="M27" s="80"/>
    </row>
    <row r="30" spans="1:15">
      <c r="A30">
        <v>3</v>
      </c>
      <c r="B30" s="1" t="str">
        <f>+DB!W26</f>
        <v>Hコート</v>
      </c>
      <c r="C30" t="s">
        <v>0</v>
      </c>
      <c r="D30" s="2" t="s">
        <v>1</v>
      </c>
      <c r="F30" s="25" t="str">
        <f>VLOOKUP(B30,DB!$W$24:$X$32,2)</f>
        <v>町田市立総合体育館</v>
      </c>
    </row>
    <row r="32" spans="1:15">
      <c r="K32" t="str">
        <f>+C33</f>
        <v>(沖　縄)</v>
      </c>
      <c r="L32">
        <f>VLOOKUP(K32,DB!$C$2:$E$49,3,0)</f>
        <v>10</v>
      </c>
      <c r="M32">
        <f>IF(COUNTIF(L$32:L$38,L32)&gt;1,1,0)</f>
        <v>0</v>
      </c>
      <c r="O32">
        <f>VLOOKUP(K32,DB!$C$2:$D$49,2,0)</f>
        <v>48</v>
      </c>
    </row>
    <row r="33" spans="1:15" s="80" customFormat="1">
      <c r="C33" s="285" t="s">
        <v>347</v>
      </c>
      <c r="G33" s="285" t="s">
        <v>345</v>
      </c>
      <c r="K33" t="str">
        <f>+B39</f>
        <v>(山　形)</v>
      </c>
      <c r="L33">
        <f>VLOOKUP(K33,DB!$C$2:$E$49,3,0)</f>
        <v>5</v>
      </c>
      <c r="M33">
        <f t="shared" ref="M33:M38" si="2">IF(COUNTIF(L$32:L$38,L33)&gt;1,1,0)</f>
        <v>0</v>
      </c>
      <c r="O33">
        <f>VLOOKUP(K33,DB!$C$2:$D$49,2,0)</f>
        <v>6</v>
      </c>
    </row>
    <row r="34" spans="1:15">
      <c r="K34" s="80" t="str">
        <f>+D39</f>
        <v>(北北海道)</v>
      </c>
      <c r="L34">
        <f>VLOOKUP(K34,DB!$C$2:$E$49,3,0)</f>
        <v>8</v>
      </c>
      <c r="M34">
        <f t="shared" si="2"/>
        <v>0</v>
      </c>
      <c r="O34">
        <f>VLOOKUP(K34,DB!$C$2:$D$49,2,0)</f>
        <v>1</v>
      </c>
    </row>
    <row r="36" spans="1:15">
      <c r="K36" t="str">
        <f>+G33</f>
        <v>(滋　賀)</v>
      </c>
      <c r="L36">
        <f>VLOOKUP(K36,DB!$C$2:$E$49,3,0)</f>
        <v>3</v>
      </c>
      <c r="M36">
        <f t="shared" si="2"/>
        <v>0</v>
      </c>
      <c r="O36">
        <f>VLOOKUP(K36,DB!$C$2:$D$49,2,0)</f>
        <v>26</v>
      </c>
    </row>
    <row r="37" spans="1:15">
      <c r="K37" t="str">
        <f>+F39</f>
        <v>(熊　本)</v>
      </c>
      <c r="L37">
        <f>VLOOKUP(K37,DB!$C$2:$E$49,3,0)</f>
        <v>15</v>
      </c>
      <c r="M37">
        <f t="shared" si="2"/>
        <v>0</v>
      </c>
      <c r="O37">
        <f>VLOOKUP(K37,DB!$C$2:$D$49,2,0)</f>
        <v>44</v>
      </c>
    </row>
    <row r="38" spans="1:15">
      <c r="K38" t="str">
        <f>+H39</f>
        <v>(山　口)</v>
      </c>
      <c r="L38">
        <f>VLOOKUP(K38,DB!$C$2:$E$49,3,0)</f>
        <v>4</v>
      </c>
      <c r="M38">
        <f t="shared" si="2"/>
        <v>0</v>
      </c>
      <c r="O38">
        <f>VLOOKUP(K38,DB!$C$2:$D$49,2,0)</f>
        <v>36</v>
      </c>
    </row>
    <row r="39" spans="1:15" s="80" customFormat="1">
      <c r="B39" s="285" t="s">
        <v>161</v>
      </c>
      <c r="D39" s="285" t="s">
        <v>156</v>
      </c>
      <c r="F39" s="285" t="s">
        <v>361</v>
      </c>
      <c r="H39" s="285" t="s">
        <v>351</v>
      </c>
      <c r="K39"/>
      <c r="L39"/>
      <c r="M39">
        <f>SUM(M32:M38)</f>
        <v>0</v>
      </c>
      <c r="O39"/>
    </row>
    <row r="40" spans="1:15">
      <c r="K40" s="80"/>
      <c r="L40" s="80"/>
      <c r="M40" s="80"/>
    </row>
    <row r="43" spans="1:15">
      <c r="A43">
        <v>4</v>
      </c>
      <c r="B43" s="1" t="str">
        <f>+DB!W27</f>
        <v>Kコート</v>
      </c>
      <c r="C43" t="s">
        <v>0</v>
      </c>
      <c r="D43" s="2" t="s">
        <v>1</v>
      </c>
      <c r="F43" s="25" t="str">
        <f>VLOOKUP(B43,DB!$W$24:$X$32,2)</f>
        <v>所沢市民体育館</v>
      </c>
    </row>
    <row r="45" spans="1:15">
      <c r="K45" t="str">
        <f>+C46</f>
        <v>(東　京)</v>
      </c>
      <c r="L45">
        <f>VLOOKUP(K45,DB!$C$2:$E$49,3,0)</f>
        <v>6</v>
      </c>
      <c r="M45">
        <f>IF(COUNTIF(L$45:L$51,L45)&gt;1,1,0)</f>
        <v>1</v>
      </c>
      <c r="O45">
        <f>VLOOKUP(K45,DB!$C$2:$D$49,2,0)</f>
        <v>14</v>
      </c>
    </row>
    <row r="46" spans="1:15" s="80" customFormat="1">
      <c r="C46" s="285" t="s">
        <v>169</v>
      </c>
      <c r="E46"/>
      <c r="G46" s="285" t="s">
        <v>176</v>
      </c>
      <c r="K46" t="str">
        <f>+B52</f>
        <v>(石　川)</v>
      </c>
      <c r="L46">
        <f>VLOOKUP(K46,DB!$C$2:$E$49,3,0)</f>
        <v>3</v>
      </c>
      <c r="M46">
        <f t="shared" ref="M46:M51" si="3">IF(COUNTIF(L$45:L$51,L46)&gt;1,1,0)</f>
        <v>0</v>
      </c>
      <c r="O46">
        <f>VLOOKUP(K46,DB!$C$2:$D$49,2,0)</f>
        <v>20</v>
      </c>
    </row>
    <row r="47" spans="1:15">
      <c r="K47" s="80" t="str">
        <f>+D52</f>
        <v>(佐　賀)</v>
      </c>
      <c r="L47">
        <f>VLOOKUP(K47,DB!$C$2:$E$49,3,0)</f>
        <v>7</v>
      </c>
      <c r="M47">
        <f t="shared" si="3"/>
        <v>0</v>
      </c>
      <c r="O47">
        <f>VLOOKUP(K47,DB!$C$2:$D$49,2,0)</f>
        <v>42</v>
      </c>
    </row>
    <row r="49" spans="1:15">
      <c r="K49" t="str">
        <f>+G46</f>
        <v>(福　井)</v>
      </c>
      <c r="L49">
        <f>VLOOKUP(K49,DB!$C$2:$E$49,3,0)</f>
        <v>16</v>
      </c>
      <c r="M49">
        <f t="shared" si="3"/>
        <v>0</v>
      </c>
      <c r="O49">
        <f>VLOOKUP(K49,DB!$C$2:$D$49,2,0)</f>
        <v>21</v>
      </c>
    </row>
    <row r="50" spans="1:15">
      <c r="K50" t="str">
        <f>+F52</f>
        <v>(鳥　取)</v>
      </c>
      <c r="L50">
        <f>VLOOKUP(K50,DB!$C$2:$E$49,3,0)</f>
        <v>6</v>
      </c>
      <c r="M50">
        <f t="shared" si="3"/>
        <v>1</v>
      </c>
      <c r="O50">
        <f>VLOOKUP(K50,DB!$C$2:$D$49,2,0)</f>
        <v>32</v>
      </c>
    </row>
    <row r="51" spans="1:15">
      <c r="K51" t="str">
        <f>+H52</f>
        <v>(愛　知)</v>
      </c>
      <c r="L51">
        <f>VLOOKUP(K51,DB!$C$2:$E$49,3,0)</f>
        <v>8</v>
      </c>
      <c r="M51">
        <f t="shared" si="3"/>
        <v>0</v>
      </c>
      <c r="O51">
        <f>VLOOKUP(K51,DB!$C$2:$D$49,2,0)</f>
        <v>23</v>
      </c>
    </row>
    <row r="52" spans="1:15" s="80" customFormat="1">
      <c r="B52" s="285" t="s">
        <v>175</v>
      </c>
      <c r="D52" s="285" t="s">
        <v>352</v>
      </c>
      <c r="F52" s="285" t="s">
        <v>181</v>
      </c>
      <c r="H52" s="285" t="s">
        <v>178</v>
      </c>
      <c r="K52"/>
      <c r="L52"/>
      <c r="M52">
        <f>SUM(M45:M51)</f>
        <v>2</v>
      </c>
      <c r="O52"/>
    </row>
    <row r="53" spans="1:15">
      <c r="K53" s="80"/>
      <c r="L53" s="80"/>
      <c r="M53" s="80"/>
    </row>
    <row r="56" spans="1:15">
      <c r="A56">
        <v>5</v>
      </c>
      <c r="B56" s="1" t="str">
        <f>+DB!W28</f>
        <v>Nコート</v>
      </c>
      <c r="C56" t="s">
        <v>0</v>
      </c>
      <c r="D56" s="2" t="s">
        <v>1</v>
      </c>
      <c r="F56" s="25" t="str">
        <f>VLOOKUP(B56,DB!$W$24:$X$32,2)</f>
        <v>所沢市民体育館</v>
      </c>
    </row>
    <row r="58" spans="1:15">
      <c r="K58" t="str">
        <f>+C59</f>
        <v>(青　森)</v>
      </c>
      <c r="L58">
        <f>VLOOKUP(K58,DB!$C$2:$E$49,3,0)</f>
        <v>3</v>
      </c>
      <c r="M58">
        <f>IF(COUNTIF(L$58:L$64,L58)&gt;1,1,0)</f>
        <v>0</v>
      </c>
      <c r="O58">
        <f>VLOOKUP(K58,DB!$C$2:$D$49,2,0)</f>
        <v>3</v>
      </c>
    </row>
    <row r="59" spans="1:15" s="80" customFormat="1">
      <c r="C59" s="285" t="s">
        <v>158</v>
      </c>
      <c r="G59" s="285" t="s">
        <v>167</v>
      </c>
      <c r="K59" t="str">
        <f>+B65</f>
        <v>(岩　手)</v>
      </c>
      <c r="L59">
        <f>VLOOKUP(K59,DB!$C$2:$E$49,3,0)</f>
        <v>14</v>
      </c>
      <c r="M59">
        <f t="shared" ref="M59:M64" si="4">IF(COUNTIF(L$58:L$64,L59)&gt;1,1,0)</f>
        <v>0</v>
      </c>
      <c r="O59">
        <f>VLOOKUP(K59,DB!$C$2:$D$49,2,0)</f>
        <v>4</v>
      </c>
    </row>
    <row r="60" spans="1:15">
      <c r="C60" s="261"/>
      <c r="K60" s="80" t="str">
        <f>+D65</f>
        <v>(岐　阜)</v>
      </c>
      <c r="L60">
        <f>VLOOKUP(K60,DB!$C$2:$E$49,3,0)</f>
        <v>10</v>
      </c>
      <c r="M60">
        <f t="shared" si="4"/>
        <v>0</v>
      </c>
      <c r="O60">
        <f>VLOOKUP(K60,DB!$C$2:$D$49,2,0)</f>
        <v>24</v>
      </c>
    </row>
    <row r="62" spans="1:15">
      <c r="K62" t="str">
        <f>+G59</f>
        <v>(埼　玉)</v>
      </c>
      <c r="L62">
        <f>VLOOKUP(K62,DB!$C$2:$E$49,3,0)</f>
        <v>16</v>
      </c>
      <c r="M62">
        <f t="shared" si="4"/>
        <v>0</v>
      </c>
      <c r="O62">
        <f>VLOOKUP(K62,DB!$C$2:$D$49,2,0)</f>
        <v>12</v>
      </c>
    </row>
    <row r="63" spans="1:15">
      <c r="K63" t="str">
        <f>+F65</f>
        <v>(愛　媛)</v>
      </c>
      <c r="L63">
        <f>VLOOKUP(K63,DB!$C$2:$E$49,3,0)</f>
        <v>6</v>
      </c>
      <c r="M63">
        <f t="shared" si="4"/>
        <v>0</v>
      </c>
      <c r="O63">
        <f>VLOOKUP(K63,DB!$C$2:$D$49,2,0)</f>
        <v>39</v>
      </c>
    </row>
    <row r="64" spans="1:15">
      <c r="K64" t="str">
        <f>+H65</f>
        <v>(神奈川)</v>
      </c>
      <c r="L64">
        <f>VLOOKUP(K64,DB!$C$2:$E$49,3,0)</f>
        <v>9</v>
      </c>
      <c r="M64">
        <f t="shared" si="4"/>
        <v>0</v>
      </c>
      <c r="O64">
        <f>VLOOKUP(K64,DB!$C$2:$D$49,2,0)</f>
        <v>15</v>
      </c>
    </row>
    <row r="65" spans="1:15" s="80" customFormat="1">
      <c r="B65" s="285" t="s">
        <v>159</v>
      </c>
      <c r="D65" s="285" t="s">
        <v>179</v>
      </c>
      <c r="F65" s="285" t="s">
        <v>360</v>
      </c>
      <c r="H65" s="285" t="s">
        <v>170</v>
      </c>
      <c r="K65"/>
      <c r="L65"/>
      <c r="M65">
        <f>SUM(M58:M64)</f>
        <v>0</v>
      </c>
      <c r="O65"/>
    </row>
    <row r="66" spans="1:15">
      <c r="K66" s="80"/>
      <c r="L66" s="80"/>
      <c r="M66" s="80"/>
    </row>
    <row r="69" spans="1:15">
      <c r="A69">
        <v>6</v>
      </c>
      <c r="B69" s="1" t="str">
        <f>+DB!W29</f>
        <v>Qコート</v>
      </c>
      <c r="C69" t="s">
        <v>0</v>
      </c>
      <c r="D69" s="2" t="s">
        <v>1</v>
      </c>
      <c r="F69" s="25" t="str">
        <f>VLOOKUP(B69,DB!$W$24:$X$32,2)</f>
        <v>浦安市運動公園総合体育館</v>
      </c>
    </row>
    <row r="71" spans="1:15">
      <c r="K71" t="str">
        <f>+C72</f>
        <v>(香　川)</v>
      </c>
      <c r="L71">
        <f>VLOOKUP(K71,DB!$C$2:$E$49,3,0)</f>
        <v>1</v>
      </c>
      <c r="M71">
        <f>IF(COUNTIF(L$71:L$77,L71)&gt;1,1,0)</f>
        <v>0</v>
      </c>
      <c r="O71">
        <f>VLOOKUP(K71,DB!$C$2:$D$49,2,0)</f>
        <v>37</v>
      </c>
    </row>
    <row r="72" spans="1:15" s="80" customFormat="1">
      <c r="C72" s="285" t="s">
        <v>343</v>
      </c>
      <c r="G72" s="285" t="s">
        <v>183</v>
      </c>
      <c r="K72" t="str">
        <f>+B78</f>
        <v>(山　梨)</v>
      </c>
      <c r="L72">
        <f>VLOOKUP(K72,DB!$C$2:$E$49,3,0)</f>
        <v>11</v>
      </c>
      <c r="M72">
        <f t="shared" ref="M72:M77" si="5">IF(COUNTIF(L$71:L$77,L72)&gt;1,1,0)</f>
        <v>1</v>
      </c>
      <c r="O72">
        <f>VLOOKUP(K72,DB!$C$2:$D$49,2,0)</f>
        <v>16</v>
      </c>
    </row>
    <row r="73" spans="1:15">
      <c r="K73" s="80" t="str">
        <f>+D78</f>
        <v>(大　阪)</v>
      </c>
      <c r="L73">
        <f>VLOOKUP(K73,DB!$C$2:$E$49,3,0)</f>
        <v>13</v>
      </c>
      <c r="M73">
        <f t="shared" si="5"/>
        <v>0</v>
      </c>
      <c r="O73">
        <f>VLOOKUP(K73,DB!$C$2:$D$49,2,0)</f>
        <v>30</v>
      </c>
    </row>
    <row r="75" spans="1:15">
      <c r="K75" t="str">
        <f>+G72</f>
        <v>(広　島)</v>
      </c>
      <c r="L75">
        <f>VLOOKUP(K75,DB!$C$2:$E$49,3,0)</f>
        <v>11</v>
      </c>
      <c r="M75">
        <f t="shared" si="5"/>
        <v>1</v>
      </c>
      <c r="O75">
        <f>VLOOKUP(K75,DB!$C$2:$D$49,2,0)</f>
        <v>35</v>
      </c>
    </row>
    <row r="76" spans="1:15">
      <c r="K76" t="str">
        <f>+F78</f>
        <v>(秋　田)</v>
      </c>
      <c r="L76">
        <f>VLOOKUP(K76,DB!$C$2:$E$49,3,0)</f>
        <v>15</v>
      </c>
      <c r="M76">
        <f t="shared" si="5"/>
        <v>0</v>
      </c>
      <c r="O76">
        <f>VLOOKUP(K76,DB!$C$2:$D$49,2,0)</f>
        <v>5</v>
      </c>
    </row>
    <row r="77" spans="1:15">
      <c r="K77" t="str">
        <f>+H78</f>
        <v>(三　重)</v>
      </c>
      <c r="L77">
        <f>VLOOKUP(K77,DB!$C$2:$E$49,3,0)</f>
        <v>16</v>
      </c>
      <c r="M77">
        <f t="shared" si="5"/>
        <v>0</v>
      </c>
      <c r="O77">
        <f>VLOOKUP(K77,DB!$C$2:$D$49,2,0)</f>
        <v>25</v>
      </c>
    </row>
    <row r="78" spans="1:15" s="80" customFormat="1">
      <c r="B78" s="285" t="s">
        <v>171</v>
      </c>
      <c r="D78" s="285" t="s">
        <v>353</v>
      </c>
      <c r="F78" s="285" t="s">
        <v>160</v>
      </c>
      <c r="H78" s="285" t="s">
        <v>180</v>
      </c>
      <c r="K78"/>
      <c r="L78"/>
      <c r="M78">
        <f>SUM(M71:M77)</f>
        <v>2</v>
      </c>
      <c r="O78"/>
    </row>
    <row r="79" spans="1:15">
      <c r="K79" s="80"/>
      <c r="L79" s="80"/>
      <c r="M79" s="80"/>
    </row>
    <row r="82" spans="1:15">
      <c r="A82">
        <v>7</v>
      </c>
      <c r="B82" s="1" t="str">
        <f>+DB!W30</f>
        <v>Tコート</v>
      </c>
      <c r="C82" t="s">
        <v>0</v>
      </c>
      <c r="D82" s="2" t="s">
        <v>1</v>
      </c>
      <c r="F82" s="25" t="str">
        <f>VLOOKUP(B82,DB!$W$24:$X$32,2)</f>
        <v>カルッツかわさき</v>
      </c>
    </row>
    <row r="84" spans="1:15">
      <c r="K84" t="str">
        <f>+C85</f>
        <v>(奈　良)</v>
      </c>
      <c r="L84">
        <f>VLOOKUP(K84,DB!$C$2:$E$49,3,0)</f>
        <v>8</v>
      </c>
      <c r="M84">
        <f>IF(COUNTIF(L$84:L$90,L84)&gt;1,1,0)</f>
        <v>0</v>
      </c>
      <c r="O84">
        <f>VLOOKUP(K84,DB!$C$2:$D$49,2,0)</f>
        <v>28</v>
      </c>
    </row>
    <row r="85" spans="1:15" s="80" customFormat="1">
      <c r="C85" s="285" t="s">
        <v>220</v>
      </c>
      <c r="G85" s="285" t="s">
        <v>344</v>
      </c>
      <c r="K85" t="str">
        <f>+B91</f>
        <v>(長　崎)</v>
      </c>
      <c r="L85">
        <f>VLOOKUP(K85,DB!$C$2:$E$49,3,0)</f>
        <v>14</v>
      </c>
      <c r="M85">
        <f t="shared" ref="M85:M90" si="6">IF(COUNTIF(L$84:L$90,L85)&gt;1,1,0)</f>
        <v>0</v>
      </c>
      <c r="O85">
        <f>VLOOKUP(K85,DB!$C$2:$D$49,2,0)</f>
        <v>43</v>
      </c>
    </row>
    <row r="86" spans="1:15">
      <c r="K86" s="80" t="str">
        <f>+D91</f>
        <v>(和歌山)</v>
      </c>
      <c r="L86">
        <f>VLOOKUP(K86,DB!$C$2:$E$49,3,0)</f>
        <v>12</v>
      </c>
      <c r="M86">
        <f t="shared" si="6"/>
        <v>0</v>
      </c>
      <c r="O86">
        <f>VLOOKUP(K86,DB!$C$2:$D$49,2,0)</f>
        <v>29</v>
      </c>
    </row>
    <row r="88" spans="1:15">
      <c r="K88" t="str">
        <f>+G85</f>
        <v>(福　岡)</v>
      </c>
      <c r="L88">
        <f>VLOOKUP(K88,DB!$C$2:$E$49,3,0)</f>
        <v>1</v>
      </c>
      <c r="M88">
        <f t="shared" si="6"/>
        <v>0</v>
      </c>
      <c r="O88">
        <f>VLOOKUP(K88,DB!$C$2:$D$49,2,0)</f>
        <v>41</v>
      </c>
    </row>
    <row r="89" spans="1:15">
      <c r="K89" t="str">
        <f>+F91</f>
        <v>(高　知)</v>
      </c>
      <c r="L89">
        <f>VLOOKUP(K89,DB!$C$2:$E$49,3,0)</f>
        <v>9</v>
      </c>
      <c r="M89">
        <f t="shared" si="6"/>
        <v>0</v>
      </c>
      <c r="O89">
        <f>VLOOKUP(K89,DB!$C$2:$D$49,2,0)</f>
        <v>40</v>
      </c>
    </row>
    <row r="90" spans="1:15">
      <c r="K90" t="str">
        <f>+H91</f>
        <v>(宮　崎)</v>
      </c>
      <c r="L90">
        <f>VLOOKUP(K90,DB!$C$2:$E$49,3,0)</f>
        <v>5</v>
      </c>
      <c r="M90">
        <f t="shared" si="6"/>
        <v>0</v>
      </c>
      <c r="O90">
        <f>VLOOKUP(K90,DB!$C$2:$D$49,2,0)</f>
        <v>46</v>
      </c>
    </row>
    <row r="91" spans="1:15" s="80" customFormat="1">
      <c r="B91" s="285" t="s">
        <v>357</v>
      </c>
      <c r="D91" s="285" t="s">
        <v>354</v>
      </c>
      <c r="F91" s="285" t="s">
        <v>359</v>
      </c>
      <c r="H91" s="285" t="s">
        <v>355</v>
      </c>
      <c r="K91"/>
      <c r="L91"/>
      <c r="M91">
        <f>SUM(M84:M90)</f>
        <v>0</v>
      </c>
      <c r="O91"/>
    </row>
    <row r="92" spans="1:15">
      <c r="K92" s="80"/>
      <c r="L92" s="80"/>
      <c r="M92" s="80"/>
    </row>
    <row r="95" spans="1:15">
      <c r="A95">
        <v>8</v>
      </c>
      <c r="B95" s="1" t="str">
        <f>+DB!W31</f>
        <v>Wコート</v>
      </c>
      <c r="C95" t="s">
        <v>0</v>
      </c>
      <c r="D95" s="2" t="s">
        <v>1</v>
      </c>
      <c r="F95" s="25" t="str">
        <f>VLOOKUP(B95,DB!$W$24:$X$32,2)</f>
        <v>カルッツかわさき</v>
      </c>
    </row>
    <row r="97" spans="2:15">
      <c r="K97" t="str">
        <f>+C98</f>
        <v>(長　野)</v>
      </c>
      <c r="L97">
        <f>VLOOKUP(K97,DB!$C$2:$E$49,3,0)</f>
        <v>5</v>
      </c>
      <c r="M97">
        <f>IF(COUNTIF(L$97:L$103,L97)&gt;1,1,0)</f>
        <v>0</v>
      </c>
      <c r="O97">
        <f>VLOOKUP(K97,DB!$C$2:$D$49,2,0)</f>
        <v>17</v>
      </c>
    </row>
    <row r="98" spans="2:15" s="80" customFormat="1">
      <c r="C98" s="285" t="s">
        <v>172</v>
      </c>
      <c r="G98" s="285" t="s">
        <v>348</v>
      </c>
      <c r="K98" t="str">
        <f>+B104</f>
        <v>(大　分)</v>
      </c>
      <c r="L98">
        <f>VLOOKUP(K98,DB!$C$2:$E$49,3,0)</f>
        <v>4</v>
      </c>
      <c r="M98">
        <f t="shared" ref="M98:M103" si="7">IF(COUNTIF(L$97:L$103,L98)&gt;1,1,0)</f>
        <v>1</v>
      </c>
      <c r="O98">
        <f>VLOOKUP(K98,DB!$C$2:$D$49,2,0)</f>
        <v>45</v>
      </c>
    </row>
    <row r="99" spans="2:15">
      <c r="C99" s="261"/>
      <c r="K99" s="80" t="str">
        <f>+D104</f>
        <v>(千　葉)</v>
      </c>
      <c r="L99">
        <f>VLOOKUP(K99,DB!$C$2:$E$49,3,0)</f>
        <v>2</v>
      </c>
      <c r="M99">
        <f t="shared" si="7"/>
        <v>0</v>
      </c>
      <c r="O99">
        <f>VLOOKUP(K99,DB!$C$2:$D$49,2,0)</f>
        <v>13</v>
      </c>
    </row>
    <row r="101" spans="2:15">
      <c r="K101" t="str">
        <f>+G98</f>
        <v>(徳　島)</v>
      </c>
      <c r="L101">
        <f>VLOOKUP(K101,DB!$C$2:$E$49,3,0)</f>
        <v>7</v>
      </c>
      <c r="M101">
        <f t="shared" si="7"/>
        <v>0</v>
      </c>
      <c r="O101">
        <f>VLOOKUP(K101,DB!$C$2:$D$49,2,0)</f>
        <v>38</v>
      </c>
    </row>
    <row r="102" spans="2:15">
      <c r="K102" t="str">
        <f>+F104</f>
        <v>(群　馬)</v>
      </c>
      <c r="L102">
        <f>VLOOKUP(K102,DB!$C$2:$E$49,3,0)</f>
        <v>14</v>
      </c>
      <c r="M102">
        <f t="shared" si="7"/>
        <v>0</v>
      </c>
      <c r="O102">
        <f>VLOOKUP(K102,DB!$C$2:$D$49,2,0)</f>
        <v>11</v>
      </c>
    </row>
    <row r="103" spans="2:15">
      <c r="K103" t="str">
        <f>+H104</f>
        <v>(茨　城)</v>
      </c>
      <c r="L103">
        <f>VLOOKUP(K103,DB!$C$2:$E$49,3,0)</f>
        <v>4</v>
      </c>
      <c r="M103">
        <f t="shared" si="7"/>
        <v>1</v>
      </c>
      <c r="O103">
        <f>VLOOKUP(K103,DB!$C$2:$D$49,2,0)</f>
        <v>9</v>
      </c>
    </row>
    <row r="104" spans="2:15" s="80" customFormat="1">
      <c r="B104" s="285" t="s">
        <v>358</v>
      </c>
      <c r="D104" s="285" t="s">
        <v>168</v>
      </c>
      <c r="F104" s="285" t="s">
        <v>166</v>
      </c>
      <c r="H104" s="285" t="s">
        <v>164</v>
      </c>
      <c r="K104"/>
      <c r="L104"/>
      <c r="M104">
        <f>SUM(M97:M103)</f>
        <v>2</v>
      </c>
    </row>
    <row r="105" spans="2:15">
      <c r="K105" s="80"/>
      <c r="L105" s="80"/>
      <c r="M105" s="80"/>
      <c r="O105">
        <f>SUM(O5:O103)</f>
        <v>1176</v>
      </c>
    </row>
  </sheetData>
  <phoneticPr fontId="1"/>
  <conditionalFormatting sqref="E19 E21:E26">
    <cfRule type="expression" dxfId="54" priority="34">
      <formula>$M$26&gt;0</formula>
    </cfRule>
  </conditionalFormatting>
  <conditionalFormatting sqref="E32:E39">
    <cfRule type="expression" dxfId="53" priority="33">
      <formula>$M$39&gt;0</formula>
    </cfRule>
  </conditionalFormatting>
  <conditionalFormatting sqref="E58:E65">
    <cfRule type="expression" dxfId="51" priority="31">
      <formula>$M$65&gt;0</formula>
    </cfRule>
  </conditionalFormatting>
  <conditionalFormatting sqref="E84:E91">
    <cfRule type="expression" dxfId="49" priority="29">
      <formula>$M$91&gt;0</formula>
    </cfRule>
  </conditionalFormatting>
  <conditionalFormatting sqref="D6">
    <cfRule type="expression" dxfId="45" priority="38">
      <formula>#REF!&gt;0</formula>
    </cfRule>
  </conditionalFormatting>
  <conditionalFormatting sqref="F6">
    <cfRule type="expression" dxfId="44" priority="39">
      <formula>#REF!&gt;0</formula>
    </cfRule>
  </conditionalFormatting>
  <conditionalFormatting sqref="D20">
    <cfRule type="expression" dxfId="43" priority="40">
      <formula>#REF!&gt;0</formula>
    </cfRule>
  </conditionalFormatting>
  <conditionalFormatting sqref="F20">
    <cfRule type="expression" dxfId="42" priority="41">
      <formula>#REF!&gt;0</formula>
    </cfRule>
  </conditionalFormatting>
  <conditionalFormatting sqref="D33">
    <cfRule type="expression" dxfId="41" priority="42">
      <formula>#REF!&gt;0</formula>
    </cfRule>
  </conditionalFormatting>
  <conditionalFormatting sqref="F33">
    <cfRule type="expression" dxfId="40" priority="43">
      <formula>#REF!&gt;0</formula>
    </cfRule>
  </conditionalFormatting>
  <conditionalFormatting sqref="D46">
    <cfRule type="expression" dxfId="39" priority="44">
      <formula>#REF!&gt;0</formula>
    </cfRule>
  </conditionalFormatting>
  <conditionalFormatting sqref="F46">
    <cfRule type="expression" dxfId="38" priority="45">
      <formula>#REF!&gt;0</formula>
    </cfRule>
  </conditionalFormatting>
  <conditionalFormatting sqref="D59">
    <cfRule type="expression" dxfId="37" priority="46">
      <formula>#REF!&gt;0</formula>
    </cfRule>
  </conditionalFormatting>
  <conditionalFormatting sqref="F59">
    <cfRule type="expression" dxfId="36" priority="47">
      <formula>#REF!&gt;0</formula>
    </cfRule>
  </conditionalFormatting>
  <conditionalFormatting sqref="D72">
    <cfRule type="expression" dxfId="35" priority="48">
      <formula>#REF!&gt;0</formula>
    </cfRule>
  </conditionalFormatting>
  <conditionalFormatting sqref="F72">
    <cfRule type="expression" dxfId="34" priority="49">
      <formula>#REF!&gt;0</formula>
    </cfRule>
  </conditionalFormatting>
  <conditionalFormatting sqref="D85">
    <cfRule type="expression" dxfId="33" priority="50">
      <formula>#REF!&gt;0</formula>
    </cfRule>
  </conditionalFormatting>
  <conditionalFormatting sqref="F85">
    <cfRule type="expression" dxfId="32" priority="51">
      <formula>#REF!&gt;0</formula>
    </cfRule>
  </conditionalFormatting>
  <conditionalFormatting sqref="D98">
    <cfRule type="expression" dxfId="31" priority="52">
      <formula>#REF!&gt;0</formula>
    </cfRule>
  </conditionalFormatting>
  <conditionalFormatting sqref="F98">
    <cfRule type="expression" dxfId="30" priority="53">
      <formula>#REF!&gt;0</formula>
    </cfRule>
  </conditionalFormatting>
  <dataValidations count="1">
    <dataValidation showDropDown="1" showInputMessage="1" showErrorMessage="1" sqref="B3 B17 B30 B43 B56 B69 B82 B95" xr:uid="{00000000-0002-0000-0000-000000000000}"/>
  </dataValidations>
  <pageMargins left="0.7" right="0.7" top="0.75" bottom="0.75" header="0.3" footer="0.3"/>
  <pageSetup paperSize="9" orientation="portrait" horizontalDpi="4294967293" r:id="rId1"/>
  <rowBreaks count="1" manualBreakCount="1">
    <brk id="54"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8" id="{2D75E8A7-CC0E-4AB9-A619-9BD4FBE1BFDD}">
            <xm:f>DB!$G$50&gt;0</xm:f>
            <x14:dxf>
              <fill>
                <patternFill>
                  <bgColor rgb="FFFF0000"/>
                </patternFill>
              </fill>
            </x14:dxf>
          </x14:cfRule>
          <xm:sqref>A1:A104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DB!$A$2:$A$49</xm:f>
          </x14:formula1>
          <xm:sqref>C6 F12 H12:J12 B26 F104 G98 D104 B104 C98 H91 F91 D91 G85 B91 C85 H78 F78 G72 D78 B78 C72 D65 F65 H65 B65 G59 C59 H52 D52 B52 G46 C46 F52 H39 F39 D39 B39 C33 G33 H26 F26 D26 H104 C20 G20 G6 D12 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9"/>
  <sheetViews>
    <sheetView view="pageBreakPreview" zoomScale="130" zoomScaleNormal="120" zoomScaleSheetLayoutView="130" workbookViewId="0"/>
  </sheetViews>
  <sheetFormatPr defaultRowHeight="13.5"/>
  <cols>
    <col min="1" max="1" width="6.125" style="28" customWidth="1"/>
    <col min="2" max="2" width="4.125" style="27" customWidth="1"/>
    <col min="3" max="3" width="16.125" style="28" customWidth="1"/>
    <col min="4" max="4" width="6.875" style="246" customWidth="1"/>
    <col min="5" max="5" width="2.5" style="28" customWidth="1"/>
    <col min="6" max="8" width="5.625" style="28" customWidth="1"/>
    <col min="9" max="9" width="2.5" style="28" customWidth="1"/>
    <col min="10" max="10" width="16.125" style="28" customWidth="1"/>
    <col min="11" max="11" width="6.875" style="27" customWidth="1"/>
    <col min="12" max="12" width="1" style="28" customWidth="1"/>
    <col min="13" max="13" width="6.125" style="28" customWidth="1"/>
    <col min="14" max="14" width="5" style="28" customWidth="1"/>
    <col min="15" max="15" width="6.125" style="28" customWidth="1"/>
    <col min="16" max="16" width="9" style="28"/>
    <col min="17" max="17" width="25.875" style="28" customWidth="1"/>
    <col min="18" max="251" width="9" style="28"/>
    <col min="252" max="252" width="6.125" style="28" customWidth="1"/>
    <col min="253" max="253" width="4.125" style="28" customWidth="1"/>
    <col min="254" max="254" width="16.125" style="28" customWidth="1"/>
    <col min="255" max="255" width="6.875" style="28" customWidth="1"/>
    <col min="256" max="256" width="2.5" style="28" customWidth="1"/>
    <col min="257" max="259" width="5.625" style="28" customWidth="1"/>
    <col min="260" max="260" width="2.5" style="28" customWidth="1"/>
    <col min="261" max="261" width="16.125" style="28" customWidth="1"/>
    <col min="262" max="262" width="6.875" style="28" customWidth="1"/>
    <col min="263" max="263" width="1" style="28" customWidth="1"/>
    <col min="264" max="264" width="6.125" style="28" customWidth="1"/>
    <col min="265" max="265" width="5" style="28" customWidth="1"/>
    <col min="266" max="266" width="6.125" style="28" customWidth="1"/>
    <col min="267" max="268" width="9" style="28"/>
    <col min="269" max="269" width="16.125" style="28" customWidth="1"/>
    <col min="270" max="272" width="9" style="28"/>
    <col min="273" max="273" width="25.875" style="28" customWidth="1"/>
    <col min="274" max="507" width="9" style="28"/>
    <col min="508" max="508" width="6.125" style="28" customWidth="1"/>
    <col min="509" max="509" width="4.125" style="28" customWidth="1"/>
    <col min="510" max="510" width="16.125" style="28" customWidth="1"/>
    <col min="511" max="511" width="6.875" style="28" customWidth="1"/>
    <col min="512" max="512" width="2.5" style="28" customWidth="1"/>
    <col min="513" max="515" width="5.625" style="28" customWidth="1"/>
    <col min="516" max="516" width="2.5" style="28" customWidth="1"/>
    <col min="517" max="517" width="16.125" style="28" customWidth="1"/>
    <col min="518" max="518" width="6.875" style="28" customWidth="1"/>
    <col min="519" max="519" width="1" style="28" customWidth="1"/>
    <col min="520" max="520" width="6.125" style="28" customWidth="1"/>
    <col min="521" max="521" width="5" style="28" customWidth="1"/>
    <col min="522" max="522" width="6.125" style="28" customWidth="1"/>
    <col min="523" max="524" width="9" style="28"/>
    <col min="525" max="525" width="16.125" style="28" customWidth="1"/>
    <col min="526" max="528" width="9" style="28"/>
    <col min="529" max="529" width="25.875" style="28" customWidth="1"/>
    <col min="530" max="763" width="9" style="28"/>
    <col min="764" max="764" width="6.125" style="28" customWidth="1"/>
    <col min="765" max="765" width="4.125" style="28" customWidth="1"/>
    <col min="766" max="766" width="16.125" style="28" customWidth="1"/>
    <col min="767" max="767" width="6.875" style="28" customWidth="1"/>
    <col min="768" max="768" width="2.5" style="28" customWidth="1"/>
    <col min="769" max="771" width="5.625" style="28" customWidth="1"/>
    <col min="772" max="772" width="2.5" style="28" customWidth="1"/>
    <col min="773" max="773" width="16.125" style="28" customWidth="1"/>
    <col min="774" max="774" width="6.875" style="28" customWidth="1"/>
    <col min="775" max="775" width="1" style="28" customWidth="1"/>
    <col min="776" max="776" width="6.125" style="28" customWidth="1"/>
    <col min="777" max="777" width="5" style="28" customWidth="1"/>
    <col min="778" max="778" width="6.125" style="28" customWidth="1"/>
    <col min="779" max="780" width="9" style="28"/>
    <col min="781" max="781" width="16.125" style="28" customWidth="1"/>
    <col min="782" max="784" width="9" style="28"/>
    <col min="785" max="785" width="25.875" style="28" customWidth="1"/>
    <col min="786" max="1019" width="9" style="28"/>
    <col min="1020" max="1020" width="6.125" style="28" customWidth="1"/>
    <col min="1021" max="1021" width="4.125" style="28" customWidth="1"/>
    <col min="1022" max="1022" width="16.125" style="28" customWidth="1"/>
    <col min="1023" max="1023" width="6.875" style="28" customWidth="1"/>
    <col min="1024" max="1024" width="2.5" style="28" customWidth="1"/>
    <col min="1025" max="1027" width="5.625" style="28" customWidth="1"/>
    <col min="1028" max="1028" width="2.5" style="28" customWidth="1"/>
    <col min="1029" max="1029" width="16.125" style="28" customWidth="1"/>
    <col min="1030" max="1030" width="6.875" style="28" customWidth="1"/>
    <col min="1031" max="1031" width="1" style="28" customWidth="1"/>
    <col min="1032" max="1032" width="6.125" style="28" customWidth="1"/>
    <col min="1033" max="1033" width="5" style="28" customWidth="1"/>
    <col min="1034" max="1034" width="6.125" style="28" customWidth="1"/>
    <col min="1035" max="1036" width="9" style="28"/>
    <col min="1037" max="1037" width="16.125" style="28" customWidth="1"/>
    <col min="1038" max="1040" width="9" style="28"/>
    <col min="1041" max="1041" width="25.875" style="28" customWidth="1"/>
    <col min="1042" max="1275" width="9" style="28"/>
    <col min="1276" max="1276" width="6.125" style="28" customWidth="1"/>
    <col min="1277" max="1277" width="4.125" style="28" customWidth="1"/>
    <col min="1278" max="1278" width="16.125" style="28" customWidth="1"/>
    <col min="1279" max="1279" width="6.875" style="28" customWidth="1"/>
    <col min="1280" max="1280" width="2.5" style="28" customWidth="1"/>
    <col min="1281" max="1283" width="5.625" style="28" customWidth="1"/>
    <col min="1284" max="1284" width="2.5" style="28" customWidth="1"/>
    <col min="1285" max="1285" width="16.125" style="28" customWidth="1"/>
    <col min="1286" max="1286" width="6.875" style="28" customWidth="1"/>
    <col min="1287" max="1287" width="1" style="28" customWidth="1"/>
    <col min="1288" max="1288" width="6.125" style="28" customWidth="1"/>
    <col min="1289" max="1289" width="5" style="28" customWidth="1"/>
    <col min="1290" max="1290" width="6.125" style="28" customWidth="1"/>
    <col min="1291" max="1292" width="9" style="28"/>
    <col min="1293" max="1293" width="16.125" style="28" customWidth="1"/>
    <col min="1294" max="1296" width="9" style="28"/>
    <col min="1297" max="1297" width="25.875" style="28" customWidth="1"/>
    <col min="1298" max="1531" width="9" style="28"/>
    <col min="1532" max="1532" width="6.125" style="28" customWidth="1"/>
    <col min="1533" max="1533" width="4.125" style="28" customWidth="1"/>
    <col min="1534" max="1534" width="16.125" style="28" customWidth="1"/>
    <col min="1535" max="1535" width="6.875" style="28" customWidth="1"/>
    <col min="1536" max="1536" width="2.5" style="28" customWidth="1"/>
    <col min="1537" max="1539" width="5.625" style="28" customWidth="1"/>
    <col min="1540" max="1540" width="2.5" style="28" customWidth="1"/>
    <col min="1541" max="1541" width="16.125" style="28" customWidth="1"/>
    <col min="1542" max="1542" width="6.875" style="28" customWidth="1"/>
    <col min="1543" max="1543" width="1" style="28" customWidth="1"/>
    <col min="1544" max="1544" width="6.125" style="28" customWidth="1"/>
    <col min="1545" max="1545" width="5" style="28" customWidth="1"/>
    <col min="1546" max="1546" width="6.125" style="28" customWidth="1"/>
    <col min="1547" max="1548" width="9" style="28"/>
    <col min="1549" max="1549" width="16.125" style="28" customWidth="1"/>
    <col min="1550" max="1552" width="9" style="28"/>
    <col min="1553" max="1553" width="25.875" style="28" customWidth="1"/>
    <col min="1554" max="1787" width="9" style="28"/>
    <col min="1788" max="1788" width="6.125" style="28" customWidth="1"/>
    <col min="1789" max="1789" width="4.125" style="28" customWidth="1"/>
    <col min="1790" max="1790" width="16.125" style="28" customWidth="1"/>
    <col min="1791" max="1791" width="6.875" style="28" customWidth="1"/>
    <col min="1792" max="1792" width="2.5" style="28" customWidth="1"/>
    <col min="1793" max="1795" width="5.625" style="28" customWidth="1"/>
    <col min="1796" max="1796" width="2.5" style="28" customWidth="1"/>
    <col min="1797" max="1797" width="16.125" style="28" customWidth="1"/>
    <col min="1798" max="1798" width="6.875" style="28" customWidth="1"/>
    <col min="1799" max="1799" width="1" style="28" customWidth="1"/>
    <col min="1800" max="1800" width="6.125" style="28" customWidth="1"/>
    <col min="1801" max="1801" width="5" style="28" customWidth="1"/>
    <col min="1802" max="1802" width="6.125" style="28" customWidth="1"/>
    <col min="1803" max="1804" width="9" style="28"/>
    <col min="1805" max="1805" width="16.125" style="28" customWidth="1"/>
    <col min="1806" max="1808" width="9" style="28"/>
    <col min="1809" max="1809" width="25.875" style="28" customWidth="1"/>
    <col min="1810" max="2043" width="9" style="28"/>
    <col min="2044" max="2044" width="6.125" style="28" customWidth="1"/>
    <col min="2045" max="2045" width="4.125" style="28" customWidth="1"/>
    <col min="2046" max="2046" width="16.125" style="28" customWidth="1"/>
    <col min="2047" max="2047" width="6.875" style="28" customWidth="1"/>
    <col min="2048" max="2048" width="2.5" style="28" customWidth="1"/>
    <col min="2049" max="2051" width="5.625" style="28" customWidth="1"/>
    <col min="2052" max="2052" width="2.5" style="28" customWidth="1"/>
    <col min="2053" max="2053" width="16.125" style="28" customWidth="1"/>
    <col min="2054" max="2054" width="6.875" style="28" customWidth="1"/>
    <col min="2055" max="2055" width="1" style="28" customWidth="1"/>
    <col min="2056" max="2056" width="6.125" style="28" customWidth="1"/>
    <col min="2057" max="2057" width="5" style="28" customWidth="1"/>
    <col min="2058" max="2058" width="6.125" style="28" customWidth="1"/>
    <col min="2059" max="2060" width="9" style="28"/>
    <col min="2061" max="2061" width="16.125" style="28" customWidth="1"/>
    <col min="2062" max="2064" width="9" style="28"/>
    <col min="2065" max="2065" width="25.875" style="28" customWidth="1"/>
    <col min="2066" max="2299" width="9" style="28"/>
    <col min="2300" max="2300" width="6.125" style="28" customWidth="1"/>
    <col min="2301" max="2301" width="4.125" style="28" customWidth="1"/>
    <col min="2302" max="2302" width="16.125" style="28" customWidth="1"/>
    <col min="2303" max="2303" width="6.875" style="28" customWidth="1"/>
    <col min="2304" max="2304" width="2.5" style="28" customWidth="1"/>
    <col min="2305" max="2307" width="5.625" style="28" customWidth="1"/>
    <col min="2308" max="2308" width="2.5" style="28" customWidth="1"/>
    <col min="2309" max="2309" width="16.125" style="28" customWidth="1"/>
    <col min="2310" max="2310" width="6.875" style="28" customWidth="1"/>
    <col min="2311" max="2311" width="1" style="28" customWidth="1"/>
    <col min="2312" max="2312" width="6.125" style="28" customWidth="1"/>
    <col min="2313" max="2313" width="5" style="28" customWidth="1"/>
    <col min="2314" max="2314" width="6.125" style="28" customWidth="1"/>
    <col min="2315" max="2316" width="9" style="28"/>
    <col min="2317" max="2317" width="16.125" style="28" customWidth="1"/>
    <col min="2318" max="2320" width="9" style="28"/>
    <col min="2321" max="2321" width="25.875" style="28" customWidth="1"/>
    <col min="2322" max="2555" width="9" style="28"/>
    <col min="2556" max="2556" width="6.125" style="28" customWidth="1"/>
    <col min="2557" max="2557" width="4.125" style="28" customWidth="1"/>
    <col min="2558" max="2558" width="16.125" style="28" customWidth="1"/>
    <col min="2559" max="2559" width="6.875" style="28" customWidth="1"/>
    <col min="2560" max="2560" width="2.5" style="28" customWidth="1"/>
    <col min="2561" max="2563" width="5.625" style="28" customWidth="1"/>
    <col min="2564" max="2564" width="2.5" style="28" customWidth="1"/>
    <col min="2565" max="2565" width="16.125" style="28" customWidth="1"/>
    <col min="2566" max="2566" width="6.875" style="28" customWidth="1"/>
    <col min="2567" max="2567" width="1" style="28" customWidth="1"/>
    <col min="2568" max="2568" width="6.125" style="28" customWidth="1"/>
    <col min="2569" max="2569" width="5" style="28" customWidth="1"/>
    <col min="2570" max="2570" width="6.125" style="28" customWidth="1"/>
    <col min="2571" max="2572" width="9" style="28"/>
    <col min="2573" max="2573" width="16.125" style="28" customWidth="1"/>
    <col min="2574" max="2576" width="9" style="28"/>
    <col min="2577" max="2577" width="25.875" style="28" customWidth="1"/>
    <col min="2578" max="2811" width="9" style="28"/>
    <col min="2812" max="2812" width="6.125" style="28" customWidth="1"/>
    <col min="2813" max="2813" width="4.125" style="28" customWidth="1"/>
    <col min="2814" max="2814" width="16.125" style="28" customWidth="1"/>
    <col min="2815" max="2815" width="6.875" style="28" customWidth="1"/>
    <col min="2816" max="2816" width="2.5" style="28" customWidth="1"/>
    <col min="2817" max="2819" width="5.625" style="28" customWidth="1"/>
    <col min="2820" max="2820" width="2.5" style="28" customWidth="1"/>
    <col min="2821" max="2821" width="16.125" style="28" customWidth="1"/>
    <col min="2822" max="2822" width="6.875" style="28" customWidth="1"/>
    <col min="2823" max="2823" width="1" style="28" customWidth="1"/>
    <col min="2824" max="2824" width="6.125" style="28" customWidth="1"/>
    <col min="2825" max="2825" width="5" style="28" customWidth="1"/>
    <col min="2826" max="2826" width="6.125" style="28" customWidth="1"/>
    <col min="2827" max="2828" width="9" style="28"/>
    <col min="2829" max="2829" width="16.125" style="28" customWidth="1"/>
    <col min="2830" max="2832" width="9" style="28"/>
    <col min="2833" max="2833" width="25.875" style="28" customWidth="1"/>
    <col min="2834" max="3067" width="9" style="28"/>
    <col min="3068" max="3068" width="6.125" style="28" customWidth="1"/>
    <col min="3069" max="3069" width="4.125" style="28" customWidth="1"/>
    <col min="3070" max="3070" width="16.125" style="28" customWidth="1"/>
    <col min="3071" max="3071" width="6.875" style="28" customWidth="1"/>
    <col min="3072" max="3072" width="2.5" style="28" customWidth="1"/>
    <col min="3073" max="3075" width="5.625" style="28" customWidth="1"/>
    <col min="3076" max="3076" width="2.5" style="28" customWidth="1"/>
    <col min="3077" max="3077" width="16.125" style="28" customWidth="1"/>
    <col min="3078" max="3078" width="6.875" style="28" customWidth="1"/>
    <col min="3079" max="3079" width="1" style="28" customWidth="1"/>
    <col min="3080" max="3080" width="6.125" style="28" customWidth="1"/>
    <col min="3081" max="3081" width="5" style="28" customWidth="1"/>
    <col min="3082" max="3082" width="6.125" style="28" customWidth="1"/>
    <col min="3083" max="3084" width="9" style="28"/>
    <col min="3085" max="3085" width="16.125" style="28" customWidth="1"/>
    <col min="3086" max="3088" width="9" style="28"/>
    <col min="3089" max="3089" width="25.875" style="28" customWidth="1"/>
    <col min="3090" max="3323" width="9" style="28"/>
    <col min="3324" max="3324" width="6.125" style="28" customWidth="1"/>
    <col min="3325" max="3325" width="4.125" style="28" customWidth="1"/>
    <col min="3326" max="3326" width="16.125" style="28" customWidth="1"/>
    <col min="3327" max="3327" width="6.875" style="28" customWidth="1"/>
    <col min="3328" max="3328" width="2.5" style="28" customWidth="1"/>
    <col min="3329" max="3331" width="5.625" style="28" customWidth="1"/>
    <col min="3332" max="3332" width="2.5" style="28" customWidth="1"/>
    <col min="3333" max="3333" width="16.125" style="28" customWidth="1"/>
    <col min="3334" max="3334" width="6.875" style="28" customWidth="1"/>
    <col min="3335" max="3335" width="1" style="28" customWidth="1"/>
    <col min="3336" max="3336" width="6.125" style="28" customWidth="1"/>
    <col min="3337" max="3337" width="5" style="28" customWidth="1"/>
    <col min="3338" max="3338" width="6.125" style="28" customWidth="1"/>
    <col min="3339" max="3340" width="9" style="28"/>
    <col min="3341" max="3341" width="16.125" style="28" customWidth="1"/>
    <col min="3342" max="3344" width="9" style="28"/>
    <col min="3345" max="3345" width="25.875" style="28" customWidth="1"/>
    <col min="3346" max="3579" width="9" style="28"/>
    <col min="3580" max="3580" width="6.125" style="28" customWidth="1"/>
    <col min="3581" max="3581" width="4.125" style="28" customWidth="1"/>
    <col min="3582" max="3582" width="16.125" style="28" customWidth="1"/>
    <col min="3583" max="3583" width="6.875" style="28" customWidth="1"/>
    <col min="3584" max="3584" width="2.5" style="28" customWidth="1"/>
    <col min="3585" max="3587" width="5.625" style="28" customWidth="1"/>
    <col min="3588" max="3588" width="2.5" style="28" customWidth="1"/>
    <col min="3589" max="3589" width="16.125" style="28" customWidth="1"/>
    <col min="3590" max="3590" width="6.875" style="28" customWidth="1"/>
    <col min="3591" max="3591" width="1" style="28" customWidth="1"/>
    <col min="3592" max="3592" width="6.125" style="28" customWidth="1"/>
    <col min="3593" max="3593" width="5" style="28" customWidth="1"/>
    <col min="3594" max="3594" width="6.125" style="28" customWidth="1"/>
    <col min="3595" max="3596" width="9" style="28"/>
    <col min="3597" max="3597" width="16.125" style="28" customWidth="1"/>
    <col min="3598" max="3600" width="9" style="28"/>
    <col min="3601" max="3601" width="25.875" style="28" customWidth="1"/>
    <col min="3602" max="3835" width="9" style="28"/>
    <col min="3836" max="3836" width="6.125" style="28" customWidth="1"/>
    <col min="3837" max="3837" width="4.125" style="28" customWidth="1"/>
    <col min="3838" max="3838" width="16.125" style="28" customWidth="1"/>
    <col min="3839" max="3839" width="6.875" style="28" customWidth="1"/>
    <col min="3840" max="3840" width="2.5" style="28" customWidth="1"/>
    <col min="3841" max="3843" width="5.625" style="28" customWidth="1"/>
    <col min="3844" max="3844" width="2.5" style="28" customWidth="1"/>
    <col min="3845" max="3845" width="16.125" style="28" customWidth="1"/>
    <col min="3846" max="3846" width="6.875" style="28" customWidth="1"/>
    <col min="3847" max="3847" width="1" style="28" customWidth="1"/>
    <col min="3848" max="3848" width="6.125" style="28" customWidth="1"/>
    <col min="3849" max="3849" width="5" style="28" customWidth="1"/>
    <col min="3850" max="3850" width="6.125" style="28" customWidth="1"/>
    <col min="3851" max="3852" width="9" style="28"/>
    <col min="3853" max="3853" width="16.125" style="28" customWidth="1"/>
    <col min="3854" max="3856" width="9" style="28"/>
    <col min="3857" max="3857" width="25.875" style="28" customWidth="1"/>
    <col min="3858" max="4091" width="9" style="28"/>
    <col min="4092" max="4092" width="6.125" style="28" customWidth="1"/>
    <col min="4093" max="4093" width="4.125" style="28" customWidth="1"/>
    <col min="4094" max="4094" width="16.125" style="28" customWidth="1"/>
    <col min="4095" max="4095" width="6.875" style="28" customWidth="1"/>
    <col min="4096" max="4096" width="2.5" style="28" customWidth="1"/>
    <col min="4097" max="4099" width="5.625" style="28" customWidth="1"/>
    <col min="4100" max="4100" width="2.5" style="28" customWidth="1"/>
    <col min="4101" max="4101" width="16.125" style="28" customWidth="1"/>
    <col min="4102" max="4102" width="6.875" style="28" customWidth="1"/>
    <col min="4103" max="4103" width="1" style="28" customWidth="1"/>
    <col min="4104" max="4104" width="6.125" style="28" customWidth="1"/>
    <col min="4105" max="4105" width="5" style="28" customWidth="1"/>
    <col min="4106" max="4106" width="6.125" style="28" customWidth="1"/>
    <col min="4107" max="4108" width="9" style="28"/>
    <col min="4109" max="4109" width="16.125" style="28" customWidth="1"/>
    <col min="4110" max="4112" width="9" style="28"/>
    <col min="4113" max="4113" width="25.875" style="28" customWidth="1"/>
    <col min="4114" max="4347" width="9" style="28"/>
    <col min="4348" max="4348" width="6.125" style="28" customWidth="1"/>
    <col min="4349" max="4349" width="4.125" style="28" customWidth="1"/>
    <col min="4350" max="4350" width="16.125" style="28" customWidth="1"/>
    <col min="4351" max="4351" width="6.875" style="28" customWidth="1"/>
    <col min="4352" max="4352" width="2.5" style="28" customWidth="1"/>
    <col min="4353" max="4355" width="5.625" style="28" customWidth="1"/>
    <col min="4356" max="4356" width="2.5" style="28" customWidth="1"/>
    <col min="4357" max="4357" width="16.125" style="28" customWidth="1"/>
    <col min="4358" max="4358" width="6.875" style="28" customWidth="1"/>
    <col min="4359" max="4359" width="1" style="28" customWidth="1"/>
    <col min="4360" max="4360" width="6.125" style="28" customWidth="1"/>
    <col min="4361" max="4361" width="5" style="28" customWidth="1"/>
    <col min="4362" max="4362" width="6.125" style="28" customWidth="1"/>
    <col min="4363" max="4364" width="9" style="28"/>
    <col min="4365" max="4365" width="16.125" style="28" customWidth="1"/>
    <col min="4366" max="4368" width="9" style="28"/>
    <col min="4369" max="4369" width="25.875" style="28" customWidth="1"/>
    <col min="4370" max="4603" width="9" style="28"/>
    <col min="4604" max="4604" width="6.125" style="28" customWidth="1"/>
    <col min="4605" max="4605" width="4.125" style="28" customWidth="1"/>
    <col min="4606" max="4606" width="16.125" style="28" customWidth="1"/>
    <col min="4607" max="4607" width="6.875" style="28" customWidth="1"/>
    <col min="4608" max="4608" width="2.5" style="28" customWidth="1"/>
    <col min="4609" max="4611" width="5.625" style="28" customWidth="1"/>
    <col min="4612" max="4612" width="2.5" style="28" customWidth="1"/>
    <col min="4613" max="4613" width="16.125" style="28" customWidth="1"/>
    <col min="4614" max="4614" width="6.875" style="28" customWidth="1"/>
    <col min="4615" max="4615" width="1" style="28" customWidth="1"/>
    <col min="4616" max="4616" width="6.125" style="28" customWidth="1"/>
    <col min="4617" max="4617" width="5" style="28" customWidth="1"/>
    <col min="4618" max="4618" width="6.125" style="28" customWidth="1"/>
    <col min="4619" max="4620" width="9" style="28"/>
    <col min="4621" max="4621" width="16.125" style="28" customWidth="1"/>
    <col min="4622" max="4624" width="9" style="28"/>
    <col min="4625" max="4625" width="25.875" style="28" customWidth="1"/>
    <col min="4626" max="4859" width="9" style="28"/>
    <col min="4860" max="4860" width="6.125" style="28" customWidth="1"/>
    <col min="4861" max="4861" width="4.125" style="28" customWidth="1"/>
    <col min="4862" max="4862" width="16.125" style="28" customWidth="1"/>
    <col min="4863" max="4863" width="6.875" style="28" customWidth="1"/>
    <col min="4864" max="4864" width="2.5" style="28" customWidth="1"/>
    <col min="4865" max="4867" width="5.625" style="28" customWidth="1"/>
    <col min="4868" max="4868" width="2.5" style="28" customWidth="1"/>
    <col min="4869" max="4869" width="16.125" style="28" customWidth="1"/>
    <col min="4870" max="4870" width="6.875" style="28" customWidth="1"/>
    <col min="4871" max="4871" width="1" style="28" customWidth="1"/>
    <col min="4872" max="4872" width="6.125" style="28" customWidth="1"/>
    <col min="4873" max="4873" width="5" style="28" customWidth="1"/>
    <col min="4874" max="4874" width="6.125" style="28" customWidth="1"/>
    <col min="4875" max="4876" width="9" style="28"/>
    <col min="4877" max="4877" width="16.125" style="28" customWidth="1"/>
    <col min="4878" max="4880" width="9" style="28"/>
    <col min="4881" max="4881" width="25.875" style="28" customWidth="1"/>
    <col min="4882" max="5115" width="9" style="28"/>
    <col min="5116" max="5116" width="6.125" style="28" customWidth="1"/>
    <col min="5117" max="5117" width="4.125" style="28" customWidth="1"/>
    <col min="5118" max="5118" width="16.125" style="28" customWidth="1"/>
    <col min="5119" max="5119" width="6.875" style="28" customWidth="1"/>
    <col min="5120" max="5120" width="2.5" style="28" customWidth="1"/>
    <col min="5121" max="5123" width="5.625" style="28" customWidth="1"/>
    <col min="5124" max="5124" width="2.5" style="28" customWidth="1"/>
    <col min="5125" max="5125" width="16.125" style="28" customWidth="1"/>
    <col min="5126" max="5126" width="6.875" style="28" customWidth="1"/>
    <col min="5127" max="5127" width="1" style="28" customWidth="1"/>
    <col min="5128" max="5128" width="6.125" style="28" customWidth="1"/>
    <col min="5129" max="5129" width="5" style="28" customWidth="1"/>
    <col min="5130" max="5130" width="6.125" style="28" customWidth="1"/>
    <col min="5131" max="5132" width="9" style="28"/>
    <col min="5133" max="5133" width="16.125" style="28" customWidth="1"/>
    <col min="5134" max="5136" width="9" style="28"/>
    <col min="5137" max="5137" width="25.875" style="28" customWidth="1"/>
    <col min="5138" max="5371" width="9" style="28"/>
    <col min="5372" max="5372" width="6.125" style="28" customWidth="1"/>
    <col min="5373" max="5373" width="4.125" style="28" customWidth="1"/>
    <col min="5374" max="5374" width="16.125" style="28" customWidth="1"/>
    <col min="5375" max="5375" width="6.875" style="28" customWidth="1"/>
    <col min="5376" max="5376" width="2.5" style="28" customWidth="1"/>
    <col min="5377" max="5379" width="5.625" style="28" customWidth="1"/>
    <col min="5380" max="5380" width="2.5" style="28" customWidth="1"/>
    <col min="5381" max="5381" width="16.125" style="28" customWidth="1"/>
    <col min="5382" max="5382" width="6.875" style="28" customWidth="1"/>
    <col min="5383" max="5383" width="1" style="28" customWidth="1"/>
    <col min="5384" max="5384" width="6.125" style="28" customWidth="1"/>
    <col min="5385" max="5385" width="5" style="28" customWidth="1"/>
    <col min="5386" max="5386" width="6.125" style="28" customWidth="1"/>
    <col min="5387" max="5388" width="9" style="28"/>
    <col min="5389" max="5389" width="16.125" style="28" customWidth="1"/>
    <col min="5390" max="5392" width="9" style="28"/>
    <col min="5393" max="5393" width="25.875" style="28" customWidth="1"/>
    <col min="5394" max="5627" width="9" style="28"/>
    <col min="5628" max="5628" width="6.125" style="28" customWidth="1"/>
    <col min="5629" max="5629" width="4.125" style="28" customWidth="1"/>
    <col min="5630" max="5630" width="16.125" style="28" customWidth="1"/>
    <col min="5631" max="5631" width="6.875" style="28" customWidth="1"/>
    <col min="5632" max="5632" width="2.5" style="28" customWidth="1"/>
    <col min="5633" max="5635" width="5.625" style="28" customWidth="1"/>
    <col min="5636" max="5636" width="2.5" style="28" customWidth="1"/>
    <col min="5637" max="5637" width="16.125" style="28" customWidth="1"/>
    <col min="5638" max="5638" width="6.875" style="28" customWidth="1"/>
    <col min="5639" max="5639" width="1" style="28" customWidth="1"/>
    <col min="5640" max="5640" width="6.125" style="28" customWidth="1"/>
    <col min="5641" max="5641" width="5" style="28" customWidth="1"/>
    <col min="5642" max="5642" width="6.125" style="28" customWidth="1"/>
    <col min="5643" max="5644" width="9" style="28"/>
    <col min="5645" max="5645" width="16.125" style="28" customWidth="1"/>
    <col min="5646" max="5648" width="9" style="28"/>
    <col min="5649" max="5649" width="25.875" style="28" customWidth="1"/>
    <col min="5650" max="5883" width="9" style="28"/>
    <col min="5884" max="5884" width="6.125" style="28" customWidth="1"/>
    <col min="5885" max="5885" width="4.125" style="28" customWidth="1"/>
    <col min="5886" max="5886" width="16.125" style="28" customWidth="1"/>
    <col min="5887" max="5887" width="6.875" style="28" customWidth="1"/>
    <col min="5888" max="5888" width="2.5" style="28" customWidth="1"/>
    <col min="5889" max="5891" width="5.625" style="28" customWidth="1"/>
    <col min="5892" max="5892" width="2.5" style="28" customWidth="1"/>
    <col min="5893" max="5893" width="16.125" style="28" customWidth="1"/>
    <col min="5894" max="5894" width="6.875" style="28" customWidth="1"/>
    <col min="5895" max="5895" width="1" style="28" customWidth="1"/>
    <col min="5896" max="5896" width="6.125" style="28" customWidth="1"/>
    <col min="5897" max="5897" width="5" style="28" customWidth="1"/>
    <col min="5898" max="5898" width="6.125" style="28" customWidth="1"/>
    <col min="5899" max="5900" width="9" style="28"/>
    <col min="5901" max="5901" width="16.125" style="28" customWidth="1"/>
    <col min="5902" max="5904" width="9" style="28"/>
    <col min="5905" max="5905" width="25.875" style="28" customWidth="1"/>
    <col min="5906" max="6139" width="9" style="28"/>
    <col min="6140" max="6140" width="6.125" style="28" customWidth="1"/>
    <col min="6141" max="6141" width="4.125" style="28" customWidth="1"/>
    <col min="6142" max="6142" width="16.125" style="28" customWidth="1"/>
    <col min="6143" max="6143" width="6.875" style="28" customWidth="1"/>
    <col min="6144" max="6144" width="2.5" style="28" customWidth="1"/>
    <col min="6145" max="6147" width="5.625" style="28" customWidth="1"/>
    <col min="6148" max="6148" width="2.5" style="28" customWidth="1"/>
    <col min="6149" max="6149" width="16.125" style="28" customWidth="1"/>
    <col min="6150" max="6150" width="6.875" style="28" customWidth="1"/>
    <col min="6151" max="6151" width="1" style="28" customWidth="1"/>
    <col min="6152" max="6152" width="6.125" style="28" customWidth="1"/>
    <col min="6153" max="6153" width="5" style="28" customWidth="1"/>
    <col min="6154" max="6154" width="6.125" style="28" customWidth="1"/>
    <col min="6155" max="6156" width="9" style="28"/>
    <col min="6157" max="6157" width="16.125" style="28" customWidth="1"/>
    <col min="6158" max="6160" width="9" style="28"/>
    <col min="6161" max="6161" width="25.875" style="28" customWidth="1"/>
    <col min="6162" max="6395" width="9" style="28"/>
    <col min="6396" max="6396" width="6.125" style="28" customWidth="1"/>
    <col min="6397" max="6397" width="4.125" style="28" customWidth="1"/>
    <col min="6398" max="6398" width="16.125" style="28" customWidth="1"/>
    <col min="6399" max="6399" width="6.875" style="28" customWidth="1"/>
    <col min="6400" max="6400" width="2.5" style="28" customWidth="1"/>
    <col min="6401" max="6403" width="5.625" style="28" customWidth="1"/>
    <col min="6404" max="6404" width="2.5" style="28" customWidth="1"/>
    <col min="6405" max="6405" width="16.125" style="28" customWidth="1"/>
    <col min="6406" max="6406" width="6.875" style="28" customWidth="1"/>
    <col min="6407" max="6407" width="1" style="28" customWidth="1"/>
    <col min="6408" max="6408" width="6.125" style="28" customWidth="1"/>
    <col min="6409" max="6409" width="5" style="28" customWidth="1"/>
    <col min="6410" max="6410" width="6.125" style="28" customWidth="1"/>
    <col min="6411" max="6412" width="9" style="28"/>
    <col min="6413" max="6413" width="16.125" style="28" customWidth="1"/>
    <col min="6414" max="6416" width="9" style="28"/>
    <col min="6417" max="6417" width="25.875" style="28" customWidth="1"/>
    <col min="6418" max="6651" width="9" style="28"/>
    <col min="6652" max="6652" width="6.125" style="28" customWidth="1"/>
    <col min="6653" max="6653" width="4.125" style="28" customWidth="1"/>
    <col min="6654" max="6654" width="16.125" style="28" customWidth="1"/>
    <col min="6655" max="6655" width="6.875" style="28" customWidth="1"/>
    <col min="6656" max="6656" width="2.5" style="28" customWidth="1"/>
    <col min="6657" max="6659" width="5.625" style="28" customWidth="1"/>
    <col min="6660" max="6660" width="2.5" style="28" customWidth="1"/>
    <col min="6661" max="6661" width="16.125" style="28" customWidth="1"/>
    <col min="6662" max="6662" width="6.875" style="28" customWidth="1"/>
    <col min="6663" max="6663" width="1" style="28" customWidth="1"/>
    <col min="6664" max="6664" width="6.125" style="28" customWidth="1"/>
    <col min="6665" max="6665" width="5" style="28" customWidth="1"/>
    <col min="6666" max="6666" width="6.125" style="28" customWidth="1"/>
    <col min="6667" max="6668" width="9" style="28"/>
    <col min="6669" max="6669" width="16.125" style="28" customWidth="1"/>
    <col min="6670" max="6672" width="9" style="28"/>
    <col min="6673" max="6673" width="25.875" style="28" customWidth="1"/>
    <col min="6674" max="6907" width="9" style="28"/>
    <col min="6908" max="6908" width="6.125" style="28" customWidth="1"/>
    <col min="6909" max="6909" width="4.125" style="28" customWidth="1"/>
    <col min="6910" max="6910" width="16.125" style="28" customWidth="1"/>
    <col min="6911" max="6911" width="6.875" style="28" customWidth="1"/>
    <col min="6912" max="6912" width="2.5" style="28" customWidth="1"/>
    <col min="6913" max="6915" width="5.625" style="28" customWidth="1"/>
    <col min="6916" max="6916" width="2.5" style="28" customWidth="1"/>
    <col min="6917" max="6917" width="16.125" style="28" customWidth="1"/>
    <col min="6918" max="6918" width="6.875" style="28" customWidth="1"/>
    <col min="6919" max="6919" width="1" style="28" customWidth="1"/>
    <col min="6920" max="6920" width="6.125" style="28" customWidth="1"/>
    <col min="6921" max="6921" width="5" style="28" customWidth="1"/>
    <col min="6922" max="6922" width="6.125" style="28" customWidth="1"/>
    <col min="6923" max="6924" width="9" style="28"/>
    <col min="6925" max="6925" width="16.125" style="28" customWidth="1"/>
    <col min="6926" max="6928" width="9" style="28"/>
    <col min="6929" max="6929" width="25.875" style="28" customWidth="1"/>
    <col min="6930" max="7163" width="9" style="28"/>
    <col min="7164" max="7164" width="6.125" style="28" customWidth="1"/>
    <col min="7165" max="7165" width="4.125" style="28" customWidth="1"/>
    <col min="7166" max="7166" width="16.125" style="28" customWidth="1"/>
    <col min="7167" max="7167" width="6.875" style="28" customWidth="1"/>
    <col min="7168" max="7168" width="2.5" style="28" customWidth="1"/>
    <col min="7169" max="7171" width="5.625" style="28" customWidth="1"/>
    <col min="7172" max="7172" width="2.5" style="28" customWidth="1"/>
    <col min="7173" max="7173" width="16.125" style="28" customWidth="1"/>
    <col min="7174" max="7174" width="6.875" style="28" customWidth="1"/>
    <col min="7175" max="7175" width="1" style="28" customWidth="1"/>
    <col min="7176" max="7176" width="6.125" style="28" customWidth="1"/>
    <col min="7177" max="7177" width="5" style="28" customWidth="1"/>
    <col min="7178" max="7178" width="6.125" style="28" customWidth="1"/>
    <col min="7179" max="7180" width="9" style="28"/>
    <col min="7181" max="7181" width="16.125" style="28" customWidth="1"/>
    <col min="7182" max="7184" width="9" style="28"/>
    <col min="7185" max="7185" width="25.875" style="28" customWidth="1"/>
    <col min="7186" max="7419" width="9" style="28"/>
    <col min="7420" max="7420" width="6.125" style="28" customWidth="1"/>
    <col min="7421" max="7421" width="4.125" style="28" customWidth="1"/>
    <col min="7422" max="7422" width="16.125" style="28" customWidth="1"/>
    <col min="7423" max="7423" width="6.875" style="28" customWidth="1"/>
    <col min="7424" max="7424" width="2.5" style="28" customWidth="1"/>
    <col min="7425" max="7427" width="5.625" style="28" customWidth="1"/>
    <col min="7428" max="7428" width="2.5" style="28" customWidth="1"/>
    <col min="7429" max="7429" width="16.125" style="28" customWidth="1"/>
    <col min="7430" max="7430" width="6.875" style="28" customWidth="1"/>
    <col min="7431" max="7431" width="1" style="28" customWidth="1"/>
    <col min="7432" max="7432" width="6.125" style="28" customWidth="1"/>
    <col min="7433" max="7433" width="5" style="28" customWidth="1"/>
    <col min="7434" max="7434" width="6.125" style="28" customWidth="1"/>
    <col min="7435" max="7436" width="9" style="28"/>
    <col min="7437" max="7437" width="16.125" style="28" customWidth="1"/>
    <col min="7438" max="7440" width="9" style="28"/>
    <col min="7441" max="7441" width="25.875" style="28" customWidth="1"/>
    <col min="7442" max="7675" width="9" style="28"/>
    <col min="7676" max="7676" width="6.125" style="28" customWidth="1"/>
    <col min="7677" max="7677" width="4.125" style="28" customWidth="1"/>
    <col min="7678" max="7678" width="16.125" style="28" customWidth="1"/>
    <col min="7679" max="7679" width="6.875" style="28" customWidth="1"/>
    <col min="7680" max="7680" width="2.5" style="28" customWidth="1"/>
    <col min="7681" max="7683" width="5.625" style="28" customWidth="1"/>
    <col min="7684" max="7684" width="2.5" style="28" customWidth="1"/>
    <col min="7685" max="7685" width="16.125" style="28" customWidth="1"/>
    <col min="7686" max="7686" width="6.875" style="28" customWidth="1"/>
    <col min="7687" max="7687" width="1" style="28" customWidth="1"/>
    <col min="7688" max="7688" width="6.125" style="28" customWidth="1"/>
    <col min="7689" max="7689" width="5" style="28" customWidth="1"/>
    <col min="7690" max="7690" width="6.125" style="28" customWidth="1"/>
    <col min="7691" max="7692" width="9" style="28"/>
    <col min="7693" max="7693" width="16.125" style="28" customWidth="1"/>
    <col min="7694" max="7696" width="9" style="28"/>
    <col min="7697" max="7697" width="25.875" style="28" customWidth="1"/>
    <col min="7698" max="7931" width="9" style="28"/>
    <col min="7932" max="7932" width="6.125" style="28" customWidth="1"/>
    <col min="7933" max="7933" width="4.125" style="28" customWidth="1"/>
    <col min="7934" max="7934" width="16.125" style="28" customWidth="1"/>
    <col min="7935" max="7935" width="6.875" style="28" customWidth="1"/>
    <col min="7936" max="7936" width="2.5" style="28" customWidth="1"/>
    <col min="7937" max="7939" width="5.625" style="28" customWidth="1"/>
    <col min="7940" max="7940" width="2.5" style="28" customWidth="1"/>
    <col min="7941" max="7941" width="16.125" style="28" customWidth="1"/>
    <col min="7942" max="7942" width="6.875" style="28" customWidth="1"/>
    <col min="7943" max="7943" width="1" style="28" customWidth="1"/>
    <col min="7944" max="7944" width="6.125" style="28" customWidth="1"/>
    <col min="7945" max="7945" width="5" style="28" customWidth="1"/>
    <col min="7946" max="7946" width="6.125" style="28" customWidth="1"/>
    <col min="7947" max="7948" width="9" style="28"/>
    <col min="7949" max="7949" width="16.125" style="28" customWidth="1"/>
    <col min="7950" max="7952" width="9" style="28"/>
    <col min="7953" max="7953" width="25.875" style="28" customWidth="1"/>
    <col min="7954" max="8187" width="9" style="28"/>
    <col min="8188" max="8188" width="6.125" style="28" customWidth="1"/>
    <col min="8189" max="8189" width="4.125" style="28" customWidth="1"/>
    <col min="8190" max="8190" width="16.125" style="28" customWidth="1"/>
    <col min="8191" max="8191" width="6.875" style="28" customWidth="1"/>
    <col min="8192" max="8192" width="2.5" style="28" customWidth="1"/>
    <col min="8193" max="8195" width="5.625" style="28" customWidth="1"/>
    <col min="8196" max="8196" width="2.5" style="28" customWidth="1"/>
    <col min="8197" max="8197" width="16.125" style="28" customWidth="1"/>
    <col min="8198" max="8198" width="6.875" style="28" customWidth="1"/>
    <col min="8199" max="8199" width="1" style="28" customWidth="1"/>
    <col min="8200" max="8200" width="6.125" style="28" customWidth="1"/>
    <col min="8201" max="8201" width="5" style="28" customWidth="1"/>
    <col min="8202" max="8202" width="6.125" style="28" customWidth="1"/>
    <col min="8203" max="8204" width="9" style="28"/>
    <col min="8205" max="8205" width="16.125" style="28" customWidth="1"/>
    <col min="8206" max="8208" width="9" style="28"/>
    <col min="8209" max="8209" width="25.875" style="28" customWidth="1"/>
    <col min="8210" max="8443" width="9" style="28"/>
    <col min="8444" max="8444" width="6.125" style="28" customWidth="1"/>
    <col min="8445" max="8445" width="4.125" style="28" customWidth="1"/>
    <col min="8446" max="8446" width="16.125" style="28" customWidth="1"/>
    <col min="8447" max="8447" width="6.875" style="28" customWidth="1"/>
    <col min="8448" max="8448" width="2.5" style="28" customWidth="1"/>
    <col min="8449" max="8451" width="5.625" style="28" customWidth="1"/>
    <col min="8452" max="8452" width="2.5" style="28" customWidth="1"/>
    <col min="8453" max="8453" width="16.125" style="28" customWidth="1"/>
    <col min="8454" max="8454" width="6.875" style="28" customWidth="1"/>
    <col min="8455" max="8455" width="1" style="28" customWidth="1"/>
    <col min="8456" max="8456" width="6.125" style="28" customWidth="1"/>
    <col min="8457" max="8457" width="5" style="28" customWidth="1"/>
    <col min="8458" max="8458" width="6.125" style="28" customWidth="1"/>
    <col min="8459" max="8460" width="9" style="28"/>
    <col min="8461" max="8461" width="16.125" style="28" customWidth="1"/>
    <col min="8462" max="8464" width="9" style="28"/>
    <col min="8465" max="8465" width="25.875" style="28" customWidth="1"/>
    <col min="8466" max="8699" width="9" style="28"/>
    <col min="8700" max="8700" width="6.125" style="28" customWidth="1"/>
    <col min="8701" max="8701" width="4.125" style="28" customWidth="1"/>
    <col min="8702" max="8702" width="16.125" style="28" customWidth="1"/>
    <col min="8703" max="8703" width="6.875" style="28" customWidth="1"/>
    <col min="8704" max="8704" width="2.5" style="28" customWidth="1"/>
    <col min="8705" max="8707" width="5.625" style="28" customWidth="1"/>
    <col min="8708" max="8708" width="2.5" style="28" customWidth="1"/>
    <col min="8709" max="8709" width="16.125" style="28" customWidth="1"/>
    <col min="8710" max="8710" width="6.875" style="28" customWidth="1"/>
    <col min="8711" max="8711" width="1" style="28" customWidth="1"/>
    <col min="8712" max="8712" width="6.125" style="28" customWidth="1"/>
    <col min="8713" max="8713" width="5" style="28" customWidth="1"/>
    <col min="8714" max="8714" width="6.125" style="28" customWidth="1"/>
    <col min="8715" max="8716" width="9" style="28"/>
    <col min="8717" max="8717" width="16.125" style="28" customWidth="1"/>
    <col min="8718" max="8720" width="9" style="28"/>
    <col min="8721" max="8721" width="25.875" style="28" customWidth="1"/>
    <col min="8722" max="8955" width="9" style="28"/>
    <col min="8956" max="8956" width="6.125" style="28" customWidth="1"/>
    <col min="8957" max="8957" width="4.125" style="28" customWidth="1"/>
    <col min="8958" max="8958" width="16.125" style="28" customWidth="1"/>
    <col min="8959" max="8959" width="6.875" style="28" customWidth="1"/>
    <col min="8960" max="8960" width="2.5" style="28" customWidth="1"/>
    <col min="8961" max="8963" width="5.625" style="28" customWidth="1"/>
    <col min="8964" max="8964" width="2.5" style="28" customWidth="1"/>
    <col min="8965" max="8965" width="16.125" style="28" customWidth="1"/>
    <col min="8966" max="8966" width="6.875" style="28" customWidth="1"/>
    <col min="8967" max="8967" width="1" style="28" customWidth="1"/>
    <col min="8968" max="8968" width="6.125" style="28" customWidth="1"/>
    <col min="8969" max="8969" width="5" style="28" customWidth="1"/>
    <col min="8970" max="8970" width="6.125" style="28" customWidth="1"/>
    <col min="8971" max="8972" width="9" style="28"/>
    <col min="8973" max="8973" width="16.125" style="28" customWidth="1"/>
    <col min="8974" max="8976" width="9" style="28"/>
    <col min="8977" max="8977" width="25.875" style="28" customWidth="1"/>
    <col min="8978" max="9211" width="9" style="28"/>
    <col min="9212" max="9212" width="6.125" style="28" customWidth="1"/>
    <col min="9213" max="9213" width="4.125" style="28" customWidth="1"/>
    <col min="9214" max="9214" width="16.125" style="28" customWidth="1"/>
    <col min="9215" max="9215" width="6.875" style="28" customWidth="1"/>
    <col min="9216" max="9216" width="2.5" style="28" customWidth="1"/>
    <col min="9217" max="9219" width="5.625" style="28" customWidth="1"/>
    <col min="9220" max="9220" width="2.5" style="28" customWidth="1"/>
    <col min="9221" max="9221" width="16.125" style="28" customWidth="1"/>
    <col min="9222" max="9222" width="6.875" style="28" customWidth="1"/>
    <col min="9223" max="9223" width="1" style="28" customWidth="1"/>
    <col min="9224" max="9224" width="6.125" style="28" customWidth="1"/>
    <col min="9225" max="9225" width="5" style="28" customWidth="1"/>
    <col min="9226" max="9226" width="6.125" style="28" customWidth="1"/>
    <col min="9227" max="9228" width="9" style="28"/>
    <col min="9229" max="9229" width="16.125" style="28" customWidth="1"/>
    <col min="9230" max="9232" width="9" style="28"/>
    <col min="9233" max="9233" width="25.875" style="28" customWidth="1"/>
    <col min="9234" max="9467" width="9" style="28"/>
    <col min="9468" max="9468" width="6.125" style="28" customWidth="1"/>
    <col min="9469" max="9469" width="4.125" style="28" customWidth="1"/>
    <col min="9470" max="9470" width="16.125" style="28" customWidth="1"/>
    <col min="9471" max="9471" width="6.875" style="28" customWidth="1"/>
    <col min="9472" max="9472" width="2.5" style="28" customWidth="1"/>
    <col min="9473" max="9475" width="5.625" style="28" customWidth="1"/>
    <col min="9476" max="9476" width="2.5" style="28" customWidth="1"/>
    <col min="9477" max="9477" width="16.125" style="28" customWidth="1"/>
    <col min="9478" max="9478" width="6.875" style="28" customWidth="1"/>
    <col min="9479" max="9479" width="1" style="28" customWidth="1"/>
    <col min="9480" max="9480" width="6.125" style="28" customWidth="1"/>
    <col min="9481" max="9481" width="5" style="28" customWidth="1"/>
    <col min="9482" max="9482" width="6.125" style="28" customWidth="1"/>
    <col min="9483" max="9484" width="9" style="28"/>
    <col min="9485" max="9485" width="16.125" style="28" customWidth="1"/>
    <col min="9486" max="9488" width="9" style="28"/>
    <col min="9489" max="9489" width="25.875" style="28" customWidth="1"/>
    <col min="9490" max="9723" width="9" style="28"/>
    <col min="9724" max="9724" width="6.125" style="28" customWidth="1"/>
    <col min="9725" max="9725" width="4.125" style="28" customWidth="1"/>
    <col min="9726" max="9726" width="16.125" style="28" customWidth="1"/>
    <col min="9727" max="9727" width="6.875" style="28" customWidth="1"/>
    <col min="9728" max="9728" width="2.5" style="28" customWidth="1"/>
    <col min="9729" max="9731" width="5.625" style="28" customWidth="1"/>
    <col min="9732" max="9732" width="2.5" style="28" customWidth="1"/>
    <col min="9733" max="9733" width="16.125" style="28" customWidth="1"/>
    <col min="9734" max="9734" width="6.875" style="28" customWidth="1"/>
    <col min="9735" max="9735" width="1" style="28" customWidth="1"/>
    <col min="9736" max="9736" width="6.125" style="28" customWidth="1"/>
    <col min="9737" max="9737" width="5" style="28" customWidth="1"/>
    <col min="9738" max="9738" width="6.125" style="28" customWidth="1"/>
    <col min="9739" max="9740" width="9" style="28"/>
    <col min="9741" max="9741" width="16.125" style="28" customWidth="1"/>
    <col min="9742" max="9744" width="9" style="28"/>
    <col min="9745" max="9745" width="25.875" style="28" customWidth="1"/>
    <col min="9746" max="9979" width="9" style="28"/>
    <col min="9980" max="9980" width="6.125" style="28" customWidth="1"/>
    <col min="9981" max="9981" width="4.125" style="28" customWidth="1"/>
    <col min="9982" max="9982" width="16.125" style="28" customWidth="1"/>
    <col min="9983" max="9983" width="6.875" style="28" customWidth="1"/>
    <col min="9984" max="9984" width="2.5" style="28" customWidth="1"/>
    <col min="9985" max="9987" width="5.625" style="28" customWidth="1"/>
    <col min="9988" max="9988" width="2.5" style="28" customWidth="1"/>
    <col min="9989" max="9989" width="16.125" style="28" customWidth="1"/>
    <col min="9990" max="9990" width="6.875" style="28" customWidth="1"/>
    <col min="9991" max="9991" width="1" style="28" customWidth="1"/>
    <col min="9992" max="9992" width="6.125" style="28" customWidth="1"/>
    <col min="9993" max="9993" width="5" style="28" customWidth="1"/>
    <col min="9994" max="9994" width="6.125" style="28" customWidth="1"/>
    <col min="9995" max="9996" width="9" style="28"/>
    <col min="9997" max="9997" width="16.125" style="28" customWidth="1"/>
    <col min="9998" max="10000" width="9" style="28"/>
    <col min="10001" max="10001" width="25.875" style="28" customWidth="1"/>
    <col min="10002" max="10235" width="9" style="28"/>
    <col min="10236" max="10236" width="6.125" style="28" customWidth="1"/>
    <col min="10237" max="10237" width="4.125" style="28" customWidth="1"/>
    <col min="10238" max="10238" width="16.125" style="28" customWidth="1"/>
    <col min="10239" max="10239" width="6.875" style="28" customWidth="1"/>
    <col min="10240" max="10240" width="2.5" style="28" customWidth="1"/>
    <col min="10241" max="10243" width="5.625" style="28" customWidth="1"/>
    <col min="10244" max="10244" width="2.5" style="28" customWidth="1"/>
    <col min="10245" max="10245" width="16.125" style="28" customWidth="1"/>
    <col min="10246" max="10246" width="6.875" style="28" customWidth="1"/>
    <col min="10247" max="10247" width="1" style="28" customWidth="1"/>
    <col min="10248" max="10248" width="6.125" style="28" customWidth="1"/>
    <col min="10249" max="10249" width="5" style="28" customWidth="1"/>
    <col min="10250" max="10250" width="6.125" style="28" customWidth="1"/>
    <col min="10251" max="10252" width="9" style="28"/>
    <col min="10253" max="10253" width="16.125" style="28" customWidth="1"/>
    <col min="10254" max="10256" width="9" style="28"/>
    <col min="10257" max="10257" width="25.875" style="28" customWidth="1"/>
    <col min="10258" max="10491" width="9" style="28"/>
    <col min="10492" max="10492" width="6.125" style="28" customWidth="1"/>
    <col min="10493" max="10493" width="4.125" style="28" customWidth="1"/>
    <col min="10494" max="10494" width="16.125" style="28" customWidth="1"/>
    <col min="10495" max="10495" width="6.875" style="28" customWidth="1"/>
    <col min="10496" max="10496" width="2.5" style="28" customWidth="1"/>
    <col min="10497" max="10499" width="5.625" style="28" customWidth="1"/>
    <col min="10500" max="10500" width="2.5" style="28" customWidth="1"/>
    <col min="10501" max="10501" width="16.125" style="28" customWidth="1"/>
    <col min="10502" max="10502" width="6.875" style="28" customWidth="1"/>
    <col min="10503" max="10503" width="1" style="28" customWidth="1"/>
    <col min="10504" max="10504" width="6.125" style="28" customWidth="1"/>
    <col min="10505" max="10505" width="5" style="28" customWidth="1"/>
    <col min="10506" max="10506" width="6.125" style="28" customWidth="1"/>
    <col min="10507" max="10508" width="9" style="28"/>
    <col min="10509" max="10509" width="16.125" style="28" customWidth="1"/>
    <col min="10510" max="10512" width="9" style="28"/>
    <col min="10513" max="10513" width="25.875" style="28" customWidth="1"/>
    <col min="10514" max="10747" width="9" style="28"/>
    <col min="10748" max="10748" width="6.125" style="28" customWidth="1"/>
    <col min="10749" max="10749" width="4.125" style="28" customWidth="1"/>
    <col min="10750" max="10750" width="16.125" style="28" customWidth="1"/>
    <col min="10751" max="10751" width="6.875" style="28" customWidth="1"/>
    <col min="10752" max="10752" width="2.5" style="28" customWidth="1"/>
    <col min="10753" max="10755" width="5.625" style="28" customWidth="1"/>
    <col min="10756" max="10756" width="2.5" style="28" customWidth="1"/>
    <col min="10757" max="10757" width="16.125" style="28" customWidth="1"/>
    <col min="10758" max="10758" width="6.875" style="28" customWidth="1"/>
    <col min="10759" max="10759" width="1" style="28" customWidth="1"/>
    <col min="10760" max="10760" width="6.125" style="28" customWidth="1"/>
    <col min="10761" max="10761" width="5" style="28" customWidth="1"/>
    <col min="10762" max="10762" width="6.125" style="28" customWidth="1"/>
    <col min="10763" max="10764" width="9" style="28"/>
    <col min="10765" max="10765" width="16.125" style="28" customWidth="1"/>
    <col min="10766" max="10768" width="9" style="28"/>
    <col min="10769" max="10769" width="25.875" style="28" customWidth="1"/>
    <col min="10770" max="11003" width="9" style="28"/>
    <col min="11004" max="11004" width="6.125" style="28" customWidth="1"/>
    <col min="11005" max="11005" width="4.125" style="28" customWidth="1"/>
    <col min="11006" max="11006" width="16.125" style="28" customWidth="1"/>
    <col min="11007" max="11007" width="6.875" style="28" customWidth="1"/>
    <col min="11008" max="11008" width="2.5" style="28" customWidth="1"/>
    <col min="11009" max="11011" width="5.625" style="28" customWidth="1"/>
    <col min="11012" max="11012" width="2.5" style="28" customWidth="1"/>
    <col min="11013" max="11013" width="16.125" style="28" customWidth="1"/>
    <col min="11014" max="11014" width="6.875" style="28" customWidth="1"/>
    <col min="11015" max="11015" width="1" style="28" customWidth="1"/>
    <col min="11016" max="11016" width="6.125" style="28" customWidth="1"/>
    <col min="11017" max="11017" width="5" style="28" customWidth="1"/>
    <col min="11018" max="11018" width="6.125" style="28" customWidth="1"/>
    <col min="11019" max="11020" width="9" style="28"/>
    <col min="11021" max="11021" width="16.125" style="28" customWidth="1"/>
    <col min="11022" max="11024" width="9" style="28"/>
    <col min="11025" max="11025" width="25.875" style="28" customWidth="1"/>
    <col min="11026" max="11259" width="9" style="28"/>
    <col min="11260" max="11260" width="6.125" style="28" customWidth="1"/>
    <col min="11261" max="11261" width="4.125" style="28" customWidth="1"/>
    <col min="11262" max="11262" width="16.125" style="28" customWidth="1"/>
    <col min="11263" max="11263" width="6.875" style="28" customWidth="1"/>
    <col min="11264" max="11264" width="2.5" style="28" customWidth="1"/>
    <col min="11265" max="11267" width="5.625" style="28" customWidth="1"/>
    <col min="11268" max="11268" width="2.5" style="28" customWidth="1"/>
    <col min="11269" max="11269" width="16.125" style="28" customWidth="1"/>
    <col min="11270" max="11270" width="6.875" style="28" customWidth="1"/>
    <col min="11271" max="11271" width="1" style="28" customWidth="1"/>
    <col min="11272" max="11272" width="6.125" style="28" customWidth="1"/>
    <col min="11273" max="11273" width="5" style="28" customWidth="1"/>
    <col min="11274" max="11274" width="6.125" style="28" customWidth="1"/>
    <col min="11275" max="11276" width="9" style="28"/>
    <col min="11277" max="11277" width="16.125" style="28" customWidth="1"/>
    <col min="11278" max="11280" width="9" style="28"/>
    <col min="11281" max="11281" width="25.875" style="28" customWidth="1"/>
    <col min="11282" max="11515" width="9" style="28"/>
    <col min="11516" max="11516" width="6.125" style="28" customWidth="1"/>
    <col min="11517" max="11517" width="4.125" style="28" customWidth="1"/>
    <col min="11518" max="11518" width="16.125" style="28" customWidth="1"/>
    <col min="11519" max="11519" width="6.875" style="28" customWidth="1"/>
    <col min="11520" max="11520" width="2.5" style="28" customWidth="1"/>
    <col min="11521" max="11523" width="5.625" style="28" customWidth="1"/>
    <col min="11524" max="11524" width="2.5" style="28" customWidth="1"/>
    <col min="11525" max="11525" width="16.125" style="28" customWidth="1"/>
    <col min="11526" max="11526" width="6.875" style="28" customWidth="1"/>
    <col min="11527" max="11527" width="1" style="28" customWidth="1"/>
    <col min="11528" max="11528" width="6.125" style="28" customWidth="1"/>
    <col min="11529" max="11529" width="5" style="28" customWidth="1"/>
    <col min="11530" max="11530" width="6.125" style="28" customWidth="1"/>
    <col min="11531" max="11532" width="9" style="28"/>
    <col min="11533" max="11533" width="16.125" style="28" customWidth="1"/>
    <col min="11534" max="11536" width="9" style="28"/>
    <col min="11537" max="11537" width="25.875" style="28" customWidth="1"/>
    <col min="11538" max="11771" width="9" style="28"/>
    <col min="11772" max="11772" width="6.125" style="28" customWidth="1"/>
    <col min="11773" max="11773" width="4.125" style="28" customWidth="1"/>
    <col min="11774" max="11774" width="16.125" style="28" customWidth="1"/>
    <col min="11775" max="11775" width="6.875" style="28" customWidth="1"/>
    <col min="11776" max="11776" width="2.5" style="28" customWidth="1"/>
    <col min="11777" max="11779" width="5.625" style="28" customWidth="1"/>
    <col min="11780" max="11780" width="2.5" style="28" customWidth="1"/>
    <col min="11781" max="11781" width="16.125" style="28" customWidth="1"/>
    <col min="11782" max="11782" width="6.875" style="28" customWidth="1"/>
    <col min="11783" max="11783" width="1" style="28" customWidth="1"/>
    <col min="11784" max="11784" width="6.125" style="28" customWidth="1"/>
    <col min="11785" max="11785" width="5" style="28" customWidth="1"/>
    <col min="11786" max="11786" width="6.125" style="28" customWidth="1"/>
    <col min="11787" max="11788" width="9" style="28"/>
    <col min="11789" max="11789" width="16.125" style="28" customWidth="1"/>
    <col min="11790" max="11792" width="9" style="28"/>
    <col min="11793" max="11793" width="25.875" style="28" customWidth="1"/>
    <col min="11794" max="12027" width="9" style="28"/>
    <col min="12028" max="12028" width="6.125" style="28" customWidth="1"/>
    <col min="12029" max="12029" width="4.125" style="28" customWidth="1"/>
    <col min="12030" max="12030" width="16.125" style="28" customWidth="1"/>
    <col min="12031" max="12031" width="6.875" style="28" customWidth="1"/>
    <col min="12032" max="12032" width="2.5" style="28" customWidth="1"/>
    <col min="12033" max="12035" width="5.625" style="28" customWidth="1"/>
    <col min="12036" max="12036" width="2.5" style="28" customWidth="1"/>
    <col min="12037" max="12037" width="16.125" style="28" customWidth="1"/>
    <col min="12038" max="12038" width="6.875" style="28" customWidth="1"/>
    <col min="12039" max="12039" width="1" style="28" customWidth="1"/>
    <col min="12040" max="12040" width="6.125" style="28" customWidth="1"/>
    <col min="12041" max="12041" width="5" style="28" customWidth="1"/>
    <col min="12042" max="12042" width="6.125" style="28" customWidth="1"/>
    <col min="12043" max="12044" width="9" style="28"/>
    <col min="12045" max="12045" width="16.125" style="28" customWidth="1"/>
    <col min="12046" max="12048" width="9" style="28"/>
    <col min="12049" max="12049" width="25.875" style="28" customWidth="1"/>
    <col min="12050" max="12283" width="9" style="28"/>
    <col min="12284" max="12284" width="6.125" style="28" customWidth="1"/>
    <col min="12285" max="12285" width="4.125" style="28" customWidth="1"/>
    <col min="12286" max="12286" width="16.125" style="28" customWidth="1"/>
    <col min="12287" max="12287" width="6.875" style="28" customWidth="1"/>
    <col min="12288" max="12288" width="2.5" style="28" customWidth="1"/>
    <col min="12289" max="12291" width="5.625" style="28" customWidth="1"/>
    <col min="12292" max="12292" width="2.5" style="28" customWidth="1"/>
    <col min="12293" max="12293" width="16.125" style="28" customWidth="1"/>
    <col min="12294" max="12294" width="6.875" style="28" customWidth="1"/>
    <col min="12295" max="12295" width="1" style="28" customWidth="1"/>
    <col min="12296" max="12296" width="6.125" style="28" customWidth="1"/>
    <col min="12297" max="12297" width="5" style="28" customWidth="1"/>
    <col min="12298" max="12298" width="6.125" style="28" customWidth="1"/>
    <col min="12299" max="12300" width="9" style="28"/>
    <col min="12301" max="12301" width="16.125" style="28" customWidth="1"/>
    <col min="12302" max="12304" width="9" style="28"/>
    <col min="12305" max="12305" width="25.875" style="28" customWidth="1"/>
    <col min="12306" max="12539" width="9" style="28"/>
    <col min="12540" max="12540" width="6.125" style="28" customWidth="1"/>
    <col min="12541" max="12541" width="4.125" style="28" customWidth="1"/>
    <col min="12542" max="12542" width="16.125" style="28" customWidth="1"/>
    <col min="12543" max="12543" width="6.875" style="28" customWidth="1"/>
    <col min="12544" max="12544" width="2.5" style="28" customWidth="1"/>
    <col min="12545" max="12547" width="5.625" style="28" customWidth="1"/>
    <col min="12548" max="12548" width="2.5" style="28" customWidth="1"/>
    <col min="12549" max="12549" width="16.125" style="28" customWidth="1"/>
    <col min="12550" max="12550" width="6.875" style="28" customWidth="1"/>
    <col min="12551" max="12551" width="1" style="28" customWidth="1"/>
    <col min="12552" max="12552" width="6.125" style="28" customWidth="1"/>
    <col min="12553" max="12553" width="5" style="28" customWidth="1"/>
    <col min="12554" max="12554" width="6.125" style="28" customWidth="1"/>
    <col min="12555" max="12556" width="9" style="28"/>
    <col min="12557" max="12557" width="16.125" style="28" customWidth="1"/>
    <col min="12558" max="12560" width="9" style="28"/>
    <col min="12561" max="12561" width="25.875" style="28" customWidth="1"/>
    <col min="12562" max="12795" width="9" style="28"/>
    <col min="12796" max="12796" width="6.125" style="28" customWidth="1"/>
    <col min="12797" max="12797" width="4.125" style="28" customWidth="1"/>
    <col min="12798" max="12798" width="16.125" style="28" customWidth="1"/>
    <col min="12799" max="12799" width="6.875" style="28" customWidth="1"/>
    <col min="12800" max="12800" width="2.5" style="28" customWidth="1"/>
    <col min="12801" max="12803" width="5.625" style="28" customWidth="1"/>
    <col min="12804" max="12804" width="2.5" style="28" customWidth="1"/>
    <col min="12805" max="12805" width="16.125" style="28" customWidth="1"/>
    <col min="12806" max="12806" width="6.875" style="28" customWidth="1"/>
    <col min="12807" max="12807" width="1" style="28" customWidth="1"/>
    <col min="12808" max="12808" width="6.125" style="28" customWidth="1"/>
    <col min="12809" max="12809" width="5" style="28" customWidth="1"/>
    <col min="12810" max="12810" width="6.125" style="28" customWidth="1"/>
    <col min="12811" max="12812" width="9" style="28"/>
    <col min="12813" max="12813" width="16.125" style="28" customWidth="1"/>
    <col min="12814" max="12816" width="9" style="28"/>
    <col min="12817" max="12817" width="25.875" style="28" customWidth="1"/>
    <col min="12818" max="13051" width="9" style="28"/>
    <col min="13052" max="13052" width="6.125" style="28" customWidth="1"/>
    <col min="13053" max="13053" width="4.125" style="28" customWidth="1"/>
    <col min="13054" max="13054" width="16.125" style="28" customWidth="1"/>
    <col min="13055" max="13055" width="6.875" style="28" customWidth="1"/>
    <col min="13056" max="13056" width="2.5" style="28" customWidth="1"/>
    <col min="13057" max="13059" width="5.625" style="28" customWidth="1"/>
    <col min="13060" max="13060" width="2.5" style="28" customWidth="1"/>
    <col min="13061" max="13061" width="16.125" style="28" customWidth="1"/>
    <col min="13062" max="13062" width="6.875" style="28" customWidth="1"/>
    <col min="13063" max="13063" width="1" style="28" customWidth="1"/>
    <col min="13064" max="13064" width="6.125" style="28" customWidth="1"/>
    <col min="13065" max="13065" width="5" style="28" customWidth="1"/>
    <col min="13066" max="13066" width="6.125" style="28" customWidth="1"/>
    <col min="13067" max="13068" width="9" style="28"/>
    <col min="13069" max="13069" width="16.125" style="28" customWidth="1"/>
    <col min="13070" max="13072" width="9" style="28"/>
    <col min="13073" max="13073" width="25.875" style="28" customWidth="1"/>
    <col min="13074" max="13307" width="9" style="28"/>
    <col min="13308" max="13308" width="6.125" style="28" customWidth="1"/>
    <col min="13309" max="13309" width="4.125" style="28" customWidth="1"/>
    <col min="13310" max="13310" width="16.125" style="28" customWidth="1"/>
    <col min="13311" max="13311" width="6.875" style="28" customWidth="1"/>
    <col min="13312" max="13312" width="2.5" style="28" customWidth="1"/>
    <col min="13313" max="13315" width="5.625" style="28" customWidth="1"/>
    <col min="13316" max="13316" width="2.5" style="28" customWidth="1"/>
    <col min="13317" max="13317" width="16.125" style="28" customWidth="1"/>
    <col min="13318" max="13318" width="6.875" style="28" customWidth="1"/>
    <col min="13319" max="13319" width="1" style="28" customWidth="1"/>
    <col min="13320" max="13320" width="6.125" style="28" customWidth="1"/>
    <col min="13321" max="13321" width="5" style="28" customWidth="1"/>
    <col min="13322" max="13322" width="6.125" style="28" customWidth="1"/>
    <col min="13323" max="13324" width="9" style="28"/>
    <col min="13325" max="13325" width="16.125" style="28" customWidth="1"/>
    <col min="13326" max="13328" width="9" style="28"/>
    <col min="13329" max="13329" width="25.875" style="28" customWidth="1"/>
    <col min="13330" max="13563" width="9" style="28"/>
    <col min="13564" max="13564" width="6.125" style="28" customWidth="1"/>
    <col min="13565" max="13565" width="4.125" style="28" customWidth="1"/>
    <col min="13566" max="13566" width="16.125" style="28" customWidth="1"/>
    <col min="13567" max="13567" width="6.875" style="28" customWidth="1"/>
    <col min="13568" max="13568" width="2.5" style="28" customWidth="1"/>
    <col min="13569" max="13571" width="5.625" style="28" customWidth="1"/>
    <col min="13572" max="13572" width="2.5" style="28" customWidth="1"/>
    <col min="13573" max="13573" width="16.125" style="28" customWidth="1"/>
    <col min="13574" max="13574" width="6.875" style="28" customWidth="1"/>
    <col min="13575" max="13575" width="1" style="28" customWidth="1"/>
    <col min="13576" max="13576" width="6.125" style="28" customWidth="1"/>
    <col min="13577" max="13577" width="5" style="28" customWidth="1"/>
    <col min="13578" max="13578" width="6.125" style="28" customWidth="1"/>
    <col min="13579" max="13580" width="9" style="28"/>
    <col min="13581" max="13581" width="16.125" style="28" customWidth="1"/>
    <col min="13582" max="13584" width="9" style="28"/>
    <col min="13585" max="13585" width="25.875" style="28" customWidth="1"/>
    <col min="13586" max="13819" width="9" style="28"/>
    <col min="13820" max="13820" width="6.125" style="28" customWidth="1"/>
    <col min="13821" max="13821" width="4.125" style="28" customWidth="1"/>
    <col min="13822" max="13822" width="16.125" style="28" customWidth="1"/>
    <col min="13823" max="13823" width="6.875" style="28" customWidth="1"/>
    <col min="13824" max="13824" width="2.5" style="28" customWidth="1"/>
    <col min="13825" max="13827" width="5.625" style="28" customWidth="1"/>
    <col min="13828" max="13828" width="2.5" style="28" customWidth="1"/>
    <col min="13829" max="13829" width="16.125" style="28" customWidth="1"/>
    <col min="13830" max="13830" width="6.875" style="28" customWidth="1"/>
    <col min="13831" max="13831" width="1" style="28" customWidth="1"/>
    <col min="13832" max="13832" width="6.125" style="28" customWidth="1"/>
    <col min="13833" max="13833" width="5" style="28" customWidth="1"/>
    <col min="13834" max="13834" width="6.125" style="28" customWidth="1"/>
    <col min="13835" max="13836" width="9" style="28"/>
    <col min="13837" max="13837" width="16.125" style="28" customWidth="1"/>
    <col min="13838" max="13840" width="9" style="28"/>
    <col min="13841" max="13841" width="25.875" style="28" customWidth="1"/>
    <col min="13842" max="14075" width="9" style="28"/>
    <col min="14076" max="14076" width="6.125" style="28" customWidth="1"/>
    <col min="14077" max="14077" width="4.125" style="28" customWidth="1"/>
    <col min="14078" max="14078" width="16.125" style="28" customWidth="1"/>
    <col min="14079" max="14079" width="6.875" style="28" customWidth="1"/>
    <col min="14080" max="14080" width="2.5" style="28" customWidth="1"/>
    <col min="14081" max="14083" width="5.625" style="28" customWidth="1"/>
    <col min="14084" max="14084" width="2.5" style="28" customWidth="1"/>
    <col min="14085" max="14085" width="16.125" style="28" customWidth="1"/>
    <col min="14086" max="14086" width="6.875" style="28" customWidth="1"/>
    <col min="14087" max="14087" width="1" style="28" customWidth="1"/>
    <col min="14088" max="14088" width="6.125" style="28" customWidth="1"/>
    <col min="14089" max="14089" width="5" style="28" customWidth="1"/>
    <col min="14090" max="14090" width="6.125" style="28" customWidth="1"/>
    <col min="14091" max="14092" width="9" style="28"/>
    <col min="14093" max="14093" width="16.125" style="28" customWidth="1"/>
    <col min="14094" max="14096" width="9" style="28"/>
    <col min="14097" max="14097" width="25.875" style="28" customWidth="1"/>
    <col min="14098" max="14331" width="9" style="28"/>
    <col min="14332" max="14332" width="6.125" style="28" customWidth="1"/>
    <col min="14333" max="14333" width="4.125" style="28" customWidth="1"/>
    <col min="14334" max="14334" width="16.125" style="28" customWidth="1"/>
    <col min="14335" max="14335" width="6.875" style="28" customWidth="1"/>
    <col min="14336" max="14336" width="2.5" style="28" customWidth="1"/>
    <col min="14337" max="14339" width="5.625" style="28" customWidth="1"/>
    <col min="14340" max="14340" width="2.5" style="28" customWidth="1"/>
    <col min="14341" max="14341" width="16.125" style="28" customWidth="1"/>
    <col min="14342" max="14342" width="6.875" style="28" customWidth="1"/>
    <col min="14343" max="14343" width="1" style="28" customWidth="1"/>
    <col min="14344" max="14344" width="6.125" style="28" customWidth="1"/>
    <col min="14345" max="14345" width="5" style="28" customWidth="1"/>
    <col min="14346" max="14346" width="6.125" style="28" customWidth="1"/>
    <col min="14347" max="14348" width="9" style="28"/>
    <col min="14349" max="14349" width="16.125" style="28" customWidth="1"/>
    <col min="14350" max="14352" width="9" style="28"/>
    <col min="14353" max="14353" width="25.875" style="28" customWidth="1"/>
    <col min="14354" max="14587" width="9" style="28"/>
    <col min="14588" max="14588" width="6.125" style="28" customWidth="1"/>
    <col min="14589" max="14589" width="4.125" style="28" customWidth="1"/>
    <col min="14590" max="14590" width="16.125" style="28" customWidth="1"/>
    <col min="14591" max="14591" width="6.875" style="28" customWidth="1"/>
    <col min="14592" max="14592" width="2.5" style="28" customWidth="1"/>
    <col min="14593" max="14595" width="5.625" style="28" customWidth="1"/>
    <col min="14596" max="14596" width="2.5" style="28" customWidth="1"/>
    <col min="14597" max="14597" width="16.125" style="28" customWidth="1"/>
    <col min="14598" max="14598" width="6.875" style="28" customWidth="1"/>
    <col min="14599" max="14599" width="1" style="28" customWidth="1"/>
    <col min="14600" max="14600" width="6.125" style="28" customWidth="1"/>
    <col min="14601" max="14601" width="5" style="28" customWidth="1"/>
    <col min="14602" max="14602" width="6.125" style="28" customWidth="1"/>
    <col min="14603" max="14604" width="9" style="28"/>
    <col min="14605" max="14605" width="16.125" style="28" customWidth="1"/>
    <col min="14606" max="14608" width="9" style="28"/>
    <col min="14609" max="14609" width="25.875" style="28" customWidth="1"/>
    <col min="14610" max="14843" width="9" style="28"/>
    <col min="14844" max="14844" width="6.125" style="28" customWidth="1"/>
    <col min="14845" max="14845" width="4.125" style="28" customWidth="1"/>
    <col min="14846" max="14846" width="16.125" style="28" customWidth="1"/>
    <col min="14847" max="14847" width="6.875" style="28" customWidth="1"/>
    <col min="14848" max="14848" width="2.5" style="28" customWidth="1"/>
    <col min="14849" max="14851" width="5.625" style="28" customWidth="1"/>
    <col min="14852" max="14852" width="2.5" style="28" customWidth="1"/>
    <col min="14853" max="14853" width="16.125" style="28" customWidth="1"/>
    <col min="14854" max="14854" width="6.875" style="28" customWidth="1"/>
    <col min="14855" max="14855" width="1" style="28" customWidth="1"/>
    <col min="14856" max="14856" width="6.125" style="28" customWidth="1"/>
    <col min="14857" max="14857" width="5" style="28" customWidth="1"/>
    <col min="14858" max="14858" width="6.125" style="28" customWidth="1"/>
    <col min="14859" max="14860" width="9" style="28"/>
    <col min="14861" max="14861" width="16.125" style="28" customWidth="1"/>
    <col min="14862" max="14864" width="9" style="28"/>
    <col min="14865" max="14865" width="25.875" style="28" customWidth="1"/>
    <col min="14866" max="15099" width="9" style="28"/>
    <col min="15100" max="15100" width="6.125" style="28" customWidth="1"/>
    <col min="15101" max="15101" width="4.125" style="28" customWidth="1"/>
    <col min="15102" max="15102" width="16.125" style="28" customWidth="1"/>
    <col min="15103" max="15103" width="6.875" style="28" customWidth="1"/>
    <col min="15104" max="15104" width="2.5" style="28" customWidth="1"/>
    <col min="15105" max="15107" width="5.625" style="28" customWidth="1"/>
    <col min="15108" max="15108" width="2.5" style="28" customWidth="1"/>
    <col min="15109" max="15109" width="16.125" style="28" customWidth="1"/>
    <col min="15110" max="15110" width="6.875" style="28" customWidth="1"/>
    <col min="15111" max="15111" width="1" style="28" customWidth="1"/>
    <col min="15112" max="15112" width="6.125" style="28" customWidth="1"/>
    <col min="15113" max="15113" width="5" style="28" customWidth="1"/>
    <col min="15114" max="15114" width="6.125" style="28" customWidth="1"/>
    <col min="15115" max="15116" width="9" style="28"/>
    <col min="15117" max="15117" width="16.125" style="28" customWidth="1"/>
    <col min="15118" max="15120" width="9" style="28"/>
    <col min="15121" max="15121" width="25.875" style="28" customWidth="1"/>
    <col min="15122" max="15355" width="9" style="28"/>
    <col min="15356" max="15356" width="6.125" style="28" customWidth="1"/>
    <col min="15357" max="15357" width="4.125" style="28" customWidth="1"/>
    <col min="15358" max="15358" width="16.125" style="28" customWidth="1"/>
    <col min="15359" max="15359" width="6.875" style="28" customWidth="1"/>
    <col min="15360" max="15360" width="2.5" style="28" customWidth="1"/>
    <col min="15361" max="15363" width="5.625" style="28" customWidth="1"/>
    <col min="15364" max="15364" width="2.5" style="28" customWidth="1"/>
    <col min="15365" max="15365" width="16.125" style="28" customWidth="1"/>
    <col min="15366" max="15366" width="6.875" style="28" customWidth="1"/>
    <col min="15367" max="15367" width="1" style="28" customWidth="1"/>
    <col min="15368" max="15368" width="6.125" style="28" customWidth="1"/>
    <col min="15369" max="15369" width="5" style="28" customWidth="1"/>
    <col min="15370" max="15370" width="6.125" style="28" customWidth="1"/>
    <col min="15371" max="15372" width="9" style="28"/>
    <col min="15373" max="15373" width="16.125" style="28" customWidth="1"/>
    <col min="15374" max="15376" width="9" style="28"/>
    <col min="15377" max="15377" width="25.875" style="28" customWidth="1"/>
    <col min="15378" max="15611" width="9" style="28"/>
    <col min="15612" max="15612" width="6.125" style="28" customWidth="1"/>
    <col min="15613" max="15613" width="4.125" style="28" customWidth="1"/>
    <col min="15614" max="15614" width="16.125" style="28" customWidth="1"/>
    <col min="15615" max="15615" width="6.875" style="28" customWidth="1"/>
    <col min="15616" max="15616" width="2.5" style="28" customWidth="1"/>
    <col min="15617" max="15619" width="5.625" style="28" customWidth="1"/>
    <col min="15620" max="15620" width="2.5" style="28" customWidth="1"/>
    <col min="15621" max="15621" width="16.125" style="28" customWidth="1"/>
    <col min="15622" max="15622" width="6.875" style="28" customWidth="1"/>
    <col min="15623" max="15623" width="1" style="28" customWidth="1"/>
    <col min="15624" max="15624" width="6.125" style="28" customWidth="1"/>
    <col min="15625" max="15625" width="5" style="28" customWidth="1"/>
    <col min="15626" max="15626" width="6.125" style="28" customWidth="1"/>
    <col min="15627" max="15628" width="9" style="28"/>
    <col min="15629" max="15629" width="16.125" style="28" customWidth="1"/>
    <col min="15630" max="15632" width="9" style="28"/>
    <col min="15633" max="15633" width="25.875" style="28" customWidth="1"/>
    <col min="15634" max="15867" width="9" style="28"/>
    <col min="15868" max="15868" width="6.125" style="28" customWidth="1"/>
    <col min="15869" max="15869" width="4.125" style="28" customWidth="1"/>
    <col min="15870" max="15870" width="16.125" style="28" customWidth="1"/>
    <col min="15871" max="15871" width="6.875" style="28" customWidth="1"/>
    <col min="15872" max="15872" width="2.5" style="28" customWidth="1"/>
    <col min="15873" max="15875" width="5.625" style="28" customWidth="1"/>
    <col min="15876" max="15876" width="2.5" style="28" customWidth="1"/>
    <col min="15877" max="15877" width="16.125" style="28" customWidth="1"/>
    <col min="15878" max="15878" width="6.875" style="28" customWidth="1"/>
    <col min="15879" max="15879" width="1" style="28" customWidth="1"/>
    <col min="15880" max="15880" width="6.125" style="28" customWidth="1"/>
    <col min="15881" max="15881" width="5" style="28" customWidth="1"/>
    <col min="15882" max="15882" width="6.125" style="28" customWidth="1"/>
    <col min="15883" max="15884" width="9" style="28"/>
    <col min="15885" max="15885" width="16.125" style="28" customWidth="1"/>
    <col min="15886" max="15888" width="9" style="28"/>
    <col min="15889" max="15889" width="25.875" style="28" customWidth="1"/>
    <col min="15890" max="16123" width="9" style="28"/>
    <col min="16124" max="16124" width="6.125" style="28" customWidth="1"/>
    <col min="16125" max="16125" width="4.125" style="28" customWidth="1"/>
    <col min="16126" max="16126" width="16.125" style="28" customWidth="1"/>
    <col min="16127" max="16127" width="6.875" style="28" customWidth="1"/>
    <col min="16128" max="16128" width="2.5" style="28" customWidth="1"/>
    <col min="16129" max="16131" width="5.625" style="28" customWidth="1"/>
    <col min="16132" max="16132" width="2.5" style="28" customWidth="1"/>
    <col min="16133" max="16133" width="16.125" style="28" customWidth="1"/>
    <col min="16134" max="16134" width="6.875" style="28" customWidth="1"/>
    <col min="16135" max="16135" width="1" style="28" customWidth="1"/>
    <col min="16136" max="16136" width="6.125" style="28" customWidth="1"/>
    <col min="16137" max="16137" width="5" style="28" customWidth="1"/>
    <col min="16138" max="16138" width="6.125" style="28" customWidth="1"/>
    <col min="16139" max="16140" width="9" style="28"/>
    <col min="16141" max="16141" width="16.125" style="28" customWidth="1"/>
    <col min="16142" max="16144" width="9" style="28"/>
    <col min="16145" max="16145" width="25.875" style="28" customWidth="1"/>
    <col min="16146" max="16384" width="9" style="28"/>
  </cols>
  <sheetData>
    <row r="1" spans="1:16" ht="18.75">
      <c r="A1" s="26" t="str">
        <f>+DB!V23&amp;DB!W23&amp;"組合せ"</f>
        <v>女子予選第2日目組合せ</v>
      </c>
    </row>
    <row r="2" spans="1:16" ht="15.75" customHeight="1"/>
    <row r="3" spans="1:16" ht="15.75" customHeight="1">
      <c r="A3" s="27" t="s">
        <v>8</v>
      </c>
      <c r="B3" s="27" t="str">
        <f>"【"&amp;'2日目抽選'!F3&amp;"】"</f>
        <v>【とどろきアリーナ】</v>
      </c>
      <c r="C3" s="27"/>
      <c r="D3" s="247" t="str">
        <f>+'2日目抽選'!B3</f>
        <v>Bコート</v>
      </c>
      <c r="E3" s="27"/>
      <c r="F3" s="27"/>
      <c r="G3" s="27"/>
      <c r="H3" s="27"/>
      <c r="I3" s="27"/>
      <c r="J3" s="27"/>
      <c r="K3" s="29" t="s">
        <v>9</v>
      </c>
    </row>
    <row r="4" spans="1:16" ht="15.75" customHeight="1">
      <c r="A4" s="329" t="s">
        <v>10</v>
      </c>
      <c r="B4" s="240" t="s">
        <v>11</v>
      </c>
      <c r="C4" s="331" t="s">
        <v>12</v>
      </c>
      <c r="D4" s="332"/>
      <c r="E4" s="332"/>
      <c r="F4" s="332"/>
      <c r="G4" s="332"/>
      <c r="H4" s="332"/>
      <c r="I4" s="332"/>
      <c r="J4" s="332"/>
      <c r="K4" s="333"/>
    </row>
    <row r="5" spans="1:16" ht="15.75" customHeight="1">
      <c r="A5" s="330"/>
      <c r="B5" s="77" t="s">
        <v>13</v>
      </c>
      <c r="C5" s="331" t="s">
        <v>14</v>
      </c>
      <c r="D5" s="333"/>
      <c r="E5" s="331" t="s">
        <v>15</v>
      </c>
      <c r="F5" s="332"/>
      <c r="G5" s="332"/>
      <c r="H5" s="332"/>
      <c r="I5" s="333"/>
      <c r="J5" s="331" t="s">
        <v>14</v>
      </c>
      <c r="K5" s="333"/>
      <c r="M5" s="328" t="s">
        <v>230</v>
      </c>
      <c r="N5" s="328"/>
      <c r="O5" s="328"/>
    </row>
    <row r="6" spans="1:16" ht="15.75" customHeight="1">
      <c r="A6" s="279" t="s">
        <v>28</v>
      </c>
      <c r="B6" s="65">
        <f>+DB!S2</f>
        <v>193</v>
      </c>
      <c r="C6" s="281" t="str">
        <f>VLOOKUP(D6,DB!$A$2:$B$49,2,0)</f>
        <v>新庄北</v>
      </c>
      <c r="D6" s="248" t="str">
        <f>'2日目抽選'!C6</f>
        <v>(富　山)</v>
      </c>
      <c r="E6" s="31"/>
      <c r="F6" s="32" t="s">
        <v>17</v>
      </c>
      <c r="G6" s="32" t="s">
        <v>17</v>
      </c>
      <c r="H6" s="31" t="s">
        <v>18</v>
      </c>
      <c r="I6" s="33"/>
      <c r="J6" s="281" t="str">
        <f>VLOOKUP(K6,DB!$A$2:$B$49,2,0)</f>
        <v>多賀城</v>
      </c>
      <c r="K6" s="33" t="str">
        <f>'2日目抽選'!B12</f>
        <v>(宮　城)</v>
      </c>
      <c r="M6" s="40" t="s">
        <v>227</v>
      </c>
      <c r="N6" s="41"/>
      <c r="O6" s="42">
        <f>+DB!S51</f>
        <v>296</v>
      </c>
    </row>
    <row r="7" spans="1:16" ht="15.75" customHeight="1">
      <c r="A7" s="77" t="s">
        <v>16</v>
      </c>
      <c r="B7" s="69">
        <f>+DB!S3</f>
        <v>194</v>
      </c>
      <c r="C7" s="282" t="str">
        <f>VLOOKUP(D7,DB!$A$2:$B$49,2,0)</f>
        <v>新庄北</v>
      </c>
      <c r="D7" s="249" t="str">
        <f>D6</f>
        <v>(富　山)</v>
      </c>
      <c r="E7" s="35"/>
      <c r="F7" s="37" t="s">
        <v>20</v>
      </c>
      <c r="G7" s="37" t="s">
        <v>20</v>
      </c>
      <c r="H7" s="35" t="s">
        <v>21</v>
      </c>
      <c r="I7" s="38"/>
      <c r="J7" s="282" t="str">
        <f>VLOOKUP(K7,DB!$A$2:$B$49,2,0)</f>
        <v>大井ＪＶＣ</v>
      </c>
      <c r="K7" s="38" t="str">
        <f>'2日目抽選'!D12</f>
        <v>(京　都)</v>
      </c>
      <c r="M7" s="48" t="s">
        <v>25</v>
      </c>
      <c r="N7" s="49"/>
      <c r="O7" s="50"/>
    </row>
    <row r="8" spans="1:16" ht="15.75" customHeight="1">
      <c r="A8" s="78" t="s">
        <v>19</v>
      </c>
      <c r="B8" s="72">
        <f>+DB!S4</f>
        <v>195</v>
      </c>
      <c r="C8" s="283" t="str">
        <f>VLOOKUP(D8,DB!$A$2:$B$49,2,0)</f>
        <v>多賀城</v>
      </c>
      <c r="D8" s="250" t="str">
        <f>K6</f>
        <v>(宮　城)</v>
      </c>
      <c r="E8" s="44"/>
      <c r="F8" s="45" t="s">
        <v>23</v>
      </c>
      <c r="G8" s="45" t="s">
        <v>23</v>
      </c>
      <c r="H8" s="44" t="s">
        <v>24</v>
      </c>
      <c r="I8" s="46"/>
      <c r="J8" s="283" t="str">
        <f>J7</f>
        <v>大井ＪＶＣ</v>
      </c>
      <c r="K8" s="46" t="str">
        <f>K7</f>
        <v>(京　都)</v>
      </c>
      <c r="M8" s="334"/>
      <c r="N8" s="335"/>
      <c r="O8" s="50"/>
    </row>
    <row r="9" spans="1:16" ht="15.75" customHeight="1">
      <c r="D9" s="251"/>
      <c r="K9" s="51"/>
      <c r="M9" s="56"/>
      <c r="N9" s="278"/>
      <c r="O9" s="50"/>
      <c r="P9" s="25"/>
    </row>
    <row r="10" spans="1:16" ht="15.75" customHeight="1">
      <c r="A10" s="52"/>
      <c r="B10" s="53"/>
      <c r="C10" s="54"/>
      <c r="D10" s="252"/>
      <c r="E10" s="52"/>
      <c r="F10" s="52"/>
      <c r="G10" s="52"/>
      <c r="H10" s="52"/>
      <c r="I10" s="52"/>
      <c r="J10" s="54"/>
      <c r="K10" s="55"/>
      <c r="M10" s="58"/>
      <c r="N10" s="59"/>
      <c r="O10" s="60"/>
    </row>
    <row r="11" spans="1:16" ht="12.75" customHeight="1">
      <c r="A11" s="52"/>
      <c r="B11" s="53"/>
      <c r="C11" s="54"/>
      <c r="D11" s="252"/>
      <c r="E11" s="52"/>
      <c r="F11" s="52"/>
      <c r="G11" s="52"/>
      <c r="H11" s="52"/>
      <c r="I11" s="52"/>
      <c r="J11" s="54"/>
      <c r="K11" s="55"/>
      <c r="M11" s="62" t="s">
        <v>27</v>
      </c>
      <c r="N11" s="63" t="s">
        <v>27</v>
      </c>
      <c r="O11" s="64" t="s">
        <v>27</v>
      </c>
    </row>
    <row r="12" spans="1:16" ht="12.75" customHeight="1">
      <c r="A12" s="27" t="s">
        <v>26</v>
      </c>
      <c r="B12" s="27" t="str">
        <f>"【"&amp;'2日目抽選'!F3&amp;"】"</f>
        <v>【とどろきアリーナ】</v>
      </c>
      <c r="C12" s="27"/>
      <c r="D12" s="253" t="str">
        <f>+'2日目抽選'!B3</f>
        <v>Bコート</v>
      </c>
      <c r="E12" s="61"/>
      <c r="F12" s="61"/>
      <c r="G12" s="61"/>
      <c r="H12" s="61"/>
      <c r="I12" s="61"/>
      <c r="J12" s="61"/>
      <c r="K12" s="29" t="s">
        <v>9</v>
      </c>
      <c r="M12" s="66"/>
      <c r="N12" s="67"/>
      <c r="O12" s="68"/>
    </row>
    <row r="13" spans="1:16" ht="15.75" customHeight="1">
      <c r="A13" s="279" t="s">
        <v>29</v>
      </c>
      <c r="B13" s="65">
        <f>+DB!S5</f>
        <v>196</v>
      </c>
      <c r="C13" s="281" t="str">
        <f>VLOOKUP(D13,DB!$A$2:$B$49,2,0)</f>
        <v>高浜ＪＶＣ</v>
      </c>
      <c r="D13" s="254" t="str">
        <f>+'2日目抽選'!G6</f>
        <v>(兵　庫)</v>
      </c>
      <c r="E13" s="30"/>
      <c r="F13" s="32" t="s">
        <v>17</v>
      </c>
      <c r="G13" s="32" t="s">
        <v>17</v>
      </c>
      <c r="H13" s="31" t="s">
        <v>18</v>
      </c>
      <c r="I13" s="33"/>
      <c r="J13" s="281" t="str">
        <f>VLOOKUP(K13,DB!$A$2:$B$49,2,0)</f>
        <v>姶良なぎさ</v>
      </c>
      <c r="K13" s="34" t="str">
        <f>+'2日目抽選'!F12</f>
        <v>(鹿児島)</v>
      </c>
      <c r="M13" s="56"/>
      <c r="N13" s="70"/>
      <c r="O13" s="50"/>
    </row>
    <row r="14" spans="1:16" ht="15.75" customHeight="1">
      <c r="A14" s="77" t="s">
        <v>30</v>
      </c>
      <c r="B14" s="69">
        <f>+DB!S6</f>
        <v>197</v>
      </c>
      <c r="C14" s="282" t="str">
        <f>VLOOKUP(D14,DB!$A$2:$B$49,2,0)</f>
        <v>高浜ＪＶＣ</v>
      </c>
      <c r="D14" s="255" t="str">
        <f>+'2日目抽選'!G6</f>
        <v>(兵　庫)</v>
      </c>
      <c r="E14" s="36"/>
      <c r="F14" s="37" t="s">
        <v>17</v>
      </c>
      <c r="G14" s="37" t="s">
        <v>17</v>
      </c>
      <c r="H14" s="35" t="s">
        <v>18</v>
      </c>
      <c r="I14" s="38"/>
      <c r="J14" s="282" t="str">
        <f>VLOOKUP(K14,DB!$A$2:$B$49,2,0)</f>
        <v>茶屋町</v>
      </c>
      <c r="K14" s="39" t="str">
        <f>+'2日目抽選'!H12</f>
        <v>(岡　山)</v>
      </c>
      <c r="M14" s="48"/>
      <c r="N14" s="49"/>
      <c r="O14" s="50"/>
    </row>
    <row r="15" spans="1:16" ht="15.75" customHeight="1">
      <c r="A15" s="43" t="s">
        <v>31</v>
      </c>
      <c r="B15" s="72">
        <f>+DB!S7</f>
        <v>198</v>
      </c>
      <c r="C15" s="283" t="str">
        <f>VLOOKUP(D15,DB!$A$2:$B$49,2,0)</f>
        <v>姶良なぎさ</v>
      </c>
      <c r="D15" s="250" t="str">
        <f>K13</f>
        <v>(鹿児島)</v>
      </c>
      <c r="E15" s="44"/>
      <c r="F15" s="44" t="s">
        <v>32</v>
      </c>
      <c r="G15" s="44" t="s">
        <v>32</v>
      </c>
      <c r="H15" s="44" t="s">
        <v>32</v>
      </c>
      <c r="I15" s="46"/>
      <c r="J15" s="283" t="str">
        <f>VLOOKUP(K15,DB!$A$2:$B$49,2,0)</f>
        <v>茶屋町</v>
      </c>
      <c r="K15" s="46" t="str">
        <f>K14</f>
        <v>(岡　山)</v>
      </c>
      <c r="M15" s="73" t="s">
        <v>33</v>
      </c>
      <c r="N15" s="74"/>
      <c r="O15" s="75"/>
    </row>
    <row r="16" spans="1:16" ht="15.75" customHeight="1">
      <c r="A16" s="27"/>
      <c r="C16" s="27"/>
      <c r="D16" s="257"/>
      <c r="E16" s="61"/>
      <c r="F16" s="61"/>
      <c r="G16" s="61"/>
      <c r="H16" s="61"/>
      <c r="I16" s="27"/>
      <c r="J16" s="27"/>
      <c r="K16" s="51"/>
      <c r="M16" s="49"/>
      <c r="N16" s="49"/>
      <c r="O16" s="49"/>
    </row>
    <row r="17" spans="1:16" ht="37.5" customHeight="1">
      <c r="A17" s="27" t="s">
        <v>34</v>
      </c>
      <c r="B17" s="27" t="str">
        <f>"【"&amp;'2日目抽選'!F17&amp;"】"</f>
        <v>【とどろきアリーナ】</v>
      </c>
      <c r="C17" s="27"/>
      <c r="D17" s="253" t="str">
        <f>+'2日目抽選'!B17</f>
        <v>Eコート</v>
      </c>
      <c r="E17" s="61"/>
      <c r="F17" s="61"/>
      <c r="G17" s="61"/>
      <c r="H17" s="61"/>
      <c r="I17" s="61"/>
      <c r="J17" s="61"/>
      <c r="K17" s="29" t="s">
        <v>9</v>
      </c>
      <c r="M17" s="328" t="s">
        <v>230</v>
      </c>
      <c r="N17" s="328"/>
      <c r="O17" s="328"/>
    </row>
    <row r="18" spans="1:16" ht="15.75" customHeight="1">
      <c r="A18" s="76" t="s">
        <v>28</v>
      </c>
      <c r="B18" s="65">
        <f>+DB!S8</f>
        <v>199</v>
      </c>
      <c r="C18" s="281" t="str">
        <f>VLOOKUP(D18,DB!$A$2:$B$49,2,0)</f>
        <v>陽東</v>
      </c>
      <c r="D18" s="248" t="str">
        <f>+'2日目抽選'!C20</f>
        <v>(栃　木)</v>
      </c>
      <c r="E18" s="31"/>
      <c r="F18" s="32" t="s">
        <v>17</v>
      </c>
      <c r="G18" s="32" t="s">
        <v>17</v>
      </c>
      <c r="H18" s="31" t="s">
        <v>18</v>
      </c>
      <c r="I18" s="33"/>
      <c r="J18" s="281" t="str">
        <f>VLOOKUP(K18,DB!$A$2:$B$49,2,0)</f>
        <v>江別中央</v>
      </c>
      <c r="K18" s="33" t="str">
        <f>+'2日目抽選'!B26</f>
        <v>(南北海道)</v>
      </c>
      <c r="M18" s="40" t="s">
        <v>22</v>
      </c>
      <c r="N18" s="41"/>
      <c r="O18" s="42">
        <f>+DB!S52</f>
        <v>297</v>
      </c>
    </row>
    <row r="19" spans="1:16" ht="15.75" customHeight="1">
      <c r="A19" s="77" t="s">
        <v>16</v>
      </c>
      <c r="B19" s="69">
        <f>+DB!S9</f>
        <v>200</v>
      </c>
      <c r="C19" s="282" t="str">
        <f>C18</f>
        <v>陽東</v>
      </c>
      <c r="D19" s="249" t="str">
        <f>D18</f>
        <v>(栃　木)</v>
      </c>
      <c r="E19" s="35"/>
      <c r="F19" s="37" t="s">
        <v>17</v>
      </c>
      <c r="G19" s="37" t="s">
        <v>17</v>
      </c>
      <c r="H19" s="35" t="s">
        <v>18</v>
      </c>
      <c r="I19" s="38"/>
      <c r="J19" s="282" t="str">
        <f>VLOOKUP(K19,DB!$A$2:$B$49,2,0)</f>
        <v>ＳＶＪ</v>
      </c>
      <c r="K19" s="38" t="str">
        <f>+'2日目抽選'!D26</f>
        <v>(静　岡)</v>
      </c>
      <c r="M19" s="48" t="s">
        <v>35</v>
      </c>
      <c r="N19" s="49"/>
      <c r="O19" s="50"/>
    </row>
    <row r="20" spans="1:16" ht="15.75" customHeight="1">
      <c r="A20" s="78" t="s">
        <v>19</v>
      </c>
      <c r="B20" s="72">
        <f>+DB!S10</f>
        <v>201</v>
      </c>
      <c r="C20" s="283" t="str">
        <f>J18</f>
        <v>江別中央</v>
      </c>
      <c r="D20" s="250" t="str">
        <f>K18</f>
        <v>(南北海道)</v>
      </c>
      <c r="E20" s="44"/>
      <c r="F20" s="45" t="s">
        <v>17</v>
      </c>
      <c r="G20" s="45" t="s">
        <v>17</v>
      </c>
      <c r="H20" s="44" t="s">
        <v>18</v>
      </c>
      <c r="I20" s="46"/>
      <c r="J20" s="283" t="str">
        <f>J19</f>
        <v>ＳＶＪ</v>
      </c>
      <c r="K20" s="46" t="str">
        <f>K19</f>
        <v>(静　岡)</v>
      </c>
      <c r="M20" s="334"/>
      <c r="N20" s="335"/>
      <c r="O20" s="50"/>
    </row>
    <row r="21" spans="1:16" ht="15.75" customHeight="1">
      <c r="A21" s="52"/>
      <c r="B21" s="53"/>
      <c r="C21" s="54"/>
      <c r="D21" s="252"/>
      <c r="E21" s="52"/>
      <c r="F21" s="52"/>
      <c r="G21" s="52"/>
      <c r="H21" s="52"/>
      <c r="I21" s="52"/>
      <c r="J21" s="54"/>
      <c r="K21" s="55"/>
      <c r="M21" s="56"/>
      <c r="N21" s="57"/>
      <c r="O21" s="50"/>
    </row>
    <row r="22" spans="1:16" ht="12.75" customHeight="1">
      <c r="A22" s="52"/>
      <c r="B22" s="53"/>
      <c r="C22" s="54"/>
      <c r="D22" s="252"/>
      <c r="E22" s="52"/>
      <c r="F22" s="52"/>
      <c r="G22" s="52"/>
      <c r="H22" s="52"/>
      <c r="I22" s="52"/>
      <c r="J22" s="54"/>
      <c r="K22" s="55"/>
      <c r="M22" s="58"/>
      <c r="N22" s="59"/>
      <c r="O22" s="60"/>
    </row>
    <row r="23" spans="1:16" ht="9.75" customHeight="1">
      <c r="A23" s="27"/>
      <c r="C23" s="27"/>
      <c r="D23" s="257"/>
      <c r="E23" s="61"/>
      <c r="F23" s="61"/>
      <c r="G23" s="61"/>
      <c r="H23" s="61"/>
      <c r="I23" s="27"/>
      <c r="J23" s="27"/>
      <c r="K23" s="51"/>
      <c r="M23" s="62" t="s">
        <v>27</v>
      </c>
      <c r="N23" s="63" t="s">
        <v>27</v>
      </c>
      <c r="O23" s="64" t="s">
        <v>27</v>
      </c>
    </row>
    <row r="24" spans="1:16" ht="12.75" customHeight="1">
      <c r="A24" s="27" t="s">
        <v>36</v>
      </c>
      <c r="B24" s="27" t="str">
        <f>"【"&amp;'2日目抽選'!F17&amp;"】"</f>
        <v>【とどろきアリーナ】</v>
      </c>
      <c r="C24" s="27"/>
      <c r="D24" s="253" t="str">
        <f>+'2日目抽選'!B17</f>
        <v>Eコート</v>
      </c>
      <c r="E24" s="61"/>
      <c r="F24" s="61"/>
      <c r="G24" s="61"/>
      <c r="H24" s="61"/>
      <c r="I24" s="61"/>
      <c r="J24" s="61"/>
      <c r="K24" s="29" t="s">
        <v>9</v>
      </c>
      <c r="M24" s="66"/>
      <c r="N24" s="67"/>
      <c r="O24" s="68"/>
    </row>
    <row r="25" spans="1:16" ht="15.75" customHeight="1">
      <c r="A25" s="76" t="s">
        <v>29</v>
      </c>
      <c r="B25" s="65">
        <f>+DB!S11</f>
        <v>202</v>
      </c>
      <c r="C25" s="281" t="str">
        <f>VLOOKUP(D25,DB!$A$2:$B$49,2,0)</f>
        <v>小名浜西</v>
      </c>
      <c r="D25" s="248" t="str">
        <f>+'2日目抽選'!G20</f>
        <v>(福　島)</v>
      </c>
      <c r="E25" s="31"/>
      <c r="F25" s="32" t="s">
        <v>17</v>
      </c>
      <c r="G25" s="32" t="s">
        <v>17</v>
      </c>
      <c r="H25" s="31" t="s">
        <v>18</v>
      </c>
      <c r="I25" s="33"/>
      <c r="J25" s="281" t="str">
        <f>VLOOKUP(K25,DB!$A$2:$B$49,2,0)</f>
        <v>きのと</v>
      </c>
      <c r="K25" s="33" t="str">
        <f>+'2日目抽選'!F26</f>
        <v>(新　潟)</v>
      </c>
      <c r="M25" s="56"/>
      <c r="N25" s="70"/>
      <c r="O25" s="50"/>
    </row>
    <row r="26" spans="1:16" ht="15.75" customHeight="1">
      <c r="A26" s="77" t="s">
        <v>30</v>
      </c>
      <c r="B26" s="69">
        <f>+DB!S12</f>
        <v>203</v>
      </c>
      <c r="C26" s="282" t="str">
        <f>C25</f>
        <v>小名浜西</v>
      </c>
      <c r="D26" s="249" t="str">
        <f>D25</f>
        <v>(福　島)</v>
      </c>
      <c r="E26" s="35"/>
      <c r="F26" s="37" t="s">
        <v>17</v>
      </c>
      <c r="G26" s="37" t="s">
        <v>17</v>
      </c>
      <c r="H26" s="35" t="s">
        <v>18</v>
      </c>
      <c r="I26" s="38"/>
      <c r="J26" s="286" t="str">
        <f>VLOOKUP(K26,DB!$A$2:$B$49,2,0)</f>
        <v>本庄</v>
      </c>
      <c r="K26" s="249" t="str">
        <f>+'2日目抽選'!H26</f>
        <v>(島　根)</v>
      </c>
      <c r="M26" s="326"/>
      <c r="N26" s="327"/>
      <c r="O26" s="71"/>
      <c r="P26" s="79"/>
    </row>
    <row r="27" spans="1:16" ht="15.75" customHeight="1">
      <c r="A27" s="78" t="s">
        <v>31</v>
      </c>
      <c r="B27" s="72">
        <f>+DB!S13</f>
        <v>204</v>
      </c>
      <c r="C27" s="283" t="str">
        <f>J25</f>
        <v>きのと</v>
      </c>
      <c r="D27" s="250" t="str">
        <f>K25</f>
        <v>(新　潟)</v>
      </c>
      <c r="E27" s="44"/>
      <c r="F27" s="45" t="s">
        <v>17</v>
      </c>
      <c r="G27" s="45" t="s">
        <v>17</v>
      </c>
      <c r="H27" s="44" t="s">
        <v>18</v>
      </c>
      <c r="I27" s="46"/>
      <c r="J27" s="287" t="str">
        <f>J26</f>
        <v>本庄</v>
      </c>
      <c r="K27" s="250" t="str">
        <f>K26</f>
        <v>(島　根)</v>
      </c>
      <c r="M27" s="73" t="s">
        <v>37</v>
      </c>
      <c r="N27" s="74"/>
      <c r="O27" s="75"/>
    </row>
    <row r="28" spans="1:16" ht="15.75" customHeight="1">
      <c r="A28" s="27"/>
      <c r="C28" s="27"/>
      <c r="D28" s="257"/>
      <c r="E28" s="61"/>
      <c r="F28" s="61"/>
      <c r="G28" s="61"/>
      <c r="H28" s="61"/>
      <c r="I28" s="27"/>
      <c r="J28" s="27"/>
      <c r="K28" s="51"/>
    </row>
    <row r="29" spans="1:16" ht="37.5" customHeight="1">
      <c r="A29" s="27" t="s">
        <v>38</v>
      </c>
      <c r="B29" s="27" t="str">
        <f>"【"&amp;'2日目抽選'!F30&amp;"】"</f>
        <v>【町田市立総合体育館】</v>
      </c>
      <c r="C29" s="27"/>
      <c r="D29" s="253" t="str">
        <f>+'2日目抽選'!B30</f>
        <v>Hコート</v>
      </c>
      <c r="E29" s="61"/>
      <c r="F29" s="61"/>
      <c r="G29" s="61"/>
      <c r="H29" s="61"/>
      <c r="I29" s="61"/>
      <c r="J29" s="61"/>
      <c r="K29" s="29" t="s">
        <v>9</v>
      </c>
      <c r="M29" s="328" t="s">
        <v>230</v>
      </c>
      <c r="N29" s="328"/>
      <c r="O29" s="328"/>
    </row>
    <row r="30" spans="1:16" ht="15.75" customHeight="1">
      <c r="A30" s="76" t="s">
        <v>28</v>
      </c>
      <c r="B30" s="65">
        <f>+DB!S14</f>
        <v>205</v>
      </c>
      <c r="C30" s="281" t="str">
        <f>VLOOKUP(D30,DB!$A$2:$B$49,2,0)</f>
        <v>田場</v>
      </c>
      <c r="D30" s="248" t="str">
        <f>+'2日目抽選'!C33</f>
        <v>(沖　縄)</v>
      </c>
      <c r="E30" s="31"/>
      <c r="F30" s="32" t="s">
        <v>17</v>
      </c>
      <c r="G30" s="32" t="s">
        <v>17</v>
      </c>
      <c r="H30" s="31" t="s">
        <v>18</v>
      </c>
      <c r="I30" s="33"/>
      <c r="J30" s="281" t="str">
        <f>VLOOKUP(K30,DB!$A$2:$B$49,2,0)</f>
        <v>山東小</v>
      </c>
      <c r="K30" s="33" t="str">
        <f>+'2日目抽選'!B39</f>
        <v>(山　形)</v>
      </c>
      <c r="M30" s="40" t="s">
        <v>22</v>
      </c>
      <c r="N30" s="41"/>
      <c r="O30" s="42">
        <f>+DB!S53</f>
        <v>298</v>
      </c>
    </row>
    <row r="31" spans="1:16" ht="15.75" customHeight="1">
      <c r="A31" s="77" t="s">
        <v>16</v>
      </c>
      <c r="B31" s="69">
        <f>+DB!S15</f>
        <v>206</v>
      </c>
      <c r="C31" s="282" t="str">
        <f>C30</f>
        <v>田場</v>
      </c>
      <c r="D31" s="249" t="str">
        <f>D30</f>
        <v>(沖　縄)</v>
      </c>
      <c r="E31" s="35"/>
      <c r="F31" s="37" t="s">
        <v>17</v>
      </c>
      <c r="G31" s="37" t="s">
        <v>17</v>
      </c>
      <c r="H31" s="35" t="s">
        <v>18</v>
      </c>
      <c r="I31" s="38"/>
      <c r="J31" s="282" t="str">
        <f>VLOOKUP(K31,DB!$A$2:$B$49,2,0)</f>
        <v>豊頃</v>
      </c>
      <c r="K31" s="38" t="str">
        <f>+'2日目抽選'!D39</f>
        <v>(北北海道)</v>
      </c>
      <c r="M31" s="48" t="s">
        <v>39</v>
      </c>
      <c r="N31" s="49"/>
      <c r="O31" s="50"/>
    </row>
    <row r="32" spans="1:16" ht="15.75" customHeight="1">
      <c r="A32" s="78" t="s">
        <v>19</v>
      </c>
      <c r="B32" s="72">
        <f>+DB!S16</f>
        <v>207</v>
      </c>
      <c r="C32" s="283" t="str">
        <f>J30</f>
        <v>山東小</v>
      </c>
      <c r="D32" s="250" t="str">
        <f>K30</f>
        <v>(山　形)</v>
      </c>
      <c r="E32" s="44"/>
      <c r="F32" s="45" t="s">
        <v>17</v>
      </c>
      <c r="G32" s="45" t="s">
        <v>17</v>
      </c>
      <c r="H32" s="44" t="s">
        <v>18</v>
      </c>
      <c r="I32" s="46"/>
      <c r="J32" s="283" t="str">
        <f>J31</f>
        <v>豊頃</v>
      </c>
      <c r="K32" s="46" t="str">
        <f>K31</f>
        <v>(北北海道)</v>
      </c>
      <c r="M32" s="334"/>
      <c r="N32" s="335"/>
      <c r="O32" s="50"/>
    </row>
    <row r="33" spans="1:15" ht="15.75" customHeight="1">
      <c r="A33" s="52"/>
      <c r="B33" s="53"/>
      <c r="C33" s="54"/>
      <c r="D33" s="252"/>
      <c r="E33" s="52"/>
      <c r="F33" s="52"/>
      <c r="G33" s="52"/>
      <c r="H33" s="52"/>
      <c r="I33" s="52"/>
      <c r="J33" s="54"/>
      <c r="K33" s="55"/>
      <c r="M33" s="56"/>
      <c r="N33" s="57"/>
      <c r="O33" s="50"/>
    </row>
    <row r="34" spans="1:15" ht="12.75" customHeight="1">
      <c r="A34" s="52"/>
      <c r="B34" s="53"/>
      <c r="C34" s="54"/>
      <c r="D34" s="252"/>
      <c r="E34" s="52"/>
      <c r="F34" s="52"/>
      <c r="G34" s="52"/>
      <c r="H34" s="52"/>
      <c r="I34" s="52"/>
      <c r="J34" s="54"/>
      <c r="K34" s="55"/>
      <c r="M34" s="58"/>
      <c r="N34" s="59"/>
      <c r="O34" s="60"/>
    </row>
    <row r="35" spans="1:15" ht="9.75" customHeight="1">
      <c r="A35" s="27"/>
      <c r="C35" s="27"/>
      <c r="D35" s="257"/>
      <c r="E35" s="61"/>
      <c r="F35" s="61"/>
      <c r="G35" s="61"/>
      <c r="H35" s="61"/>
      <c r="I35" s="27"/>
      <c r="J35" s="27"/>
      <c r="K35" s="51"/>
      <c r="M35" s="62" t="s">
        <v>27</v>
      </c>
      <c r="N35" s="63" t="s">
        <v>27</v>
      </c>
      <c r="O35" s="64" t="s">
        <v>27</v>
      </c>
    </row>
    <row r="36" spans="1:15" ht="12.75" customHeight="1">
      <c r="A36" s="27" t="s">
        <v>40</v>
      </c>
      <c r="B36" s="27" t="str">
        <f>"【"&amp;'2日目抽選'!F30&amp;"】"</f>
        <v>【町田市立総合体育館】</v>
      </c>
      <c r="C36" s="27"/>
      <c r="D36" s="253" t="str">
        <f>+'2日目抽選'!B30</f>
        <v>Hコート</v>
      </c>
      <c r="E36" s="61"/>
      <c r="F36" s="61"/>
      <c r="G36" s="61"/>
      <c r="H36" s="61"/>
      <c r="I36" s="61"/>
      <c r="J36" s="61"/>
      <c r="K36" s="29" t="s">
        <v>9</v>
      </c>
      <c r="M36" s="66"/>
      <c r="N36" s="67"/>
      <c r="O36" s="68"/>
    </row>
    <row r="37" spans="1:15" ht="15.75" customHeight="1">
      <c r="A37" s="76" t="s">
        <v>29</v>
      </c>
      <c r="B37" s="65">
        <f>+DB!S17</f>
        <v>208</v>
      </c>
      <c r="C37" s="281" t="str">
        <f>VLOOKUP(D37,DB!$A$2:$B$49,2,0)</f>
        <v>はやぶさ</v>
      </c>
      <c r="D37" s="248" t="str">
        <f>+'2日目抽選'!G33</f>
        <v>(滋　賀)</v>
      </c>
      <c r="E37" s="31"/>
      <c r="F37" s="32" t="s">
        <v>17</v>
      </c>
      <c r="G37" s="32" t="s">
        <v>17</v>
      </c>
      <c r="H37" s="31" t="s">
        <v>18</v>
      </c>
      <c r="I37" s="33"/>
      <c r="J37" s="281" t="str">
        <f>VLOOKUP(K37,DB!$A$2:$B$49,2,0)</f>
        <v>益城中央</v>
      </c>
      <c r="K37" s="33" t="str">
        <f>+'2日目抽選'!F39</f>
        <v>(熊　本)</v>
      </c>
      <c r="M37" s="56"/>
      <c r="N37" s="70"/>
      <c r="O37" s="50"/>
    </row>
    <row r="38" spans="1:15" ht="15.75" customHeight="1">
      <c r="A38" s="77" t="s">
        <v>30</v>
      </c>
      <c r="B38" s="69">
        <f>+DB!S18</f>
        <v>209</v>
      </c>
      <c r="C38" s="282" t="str">
        <f>C37</f>
        <v>はやぶさ</v>
      </c>
      <c r="D38" s="249" t="str">
        <f>D37</f>
        <v>(滋　賀)</v>
      </c>
      <c r="E38" s="35"/>
      <c r="F38" s="37" t="s">
        <v>17</v>
      </c>
      <c r="G38" s="37" t="s">
        <v>17</v>
      </c>
      <c r="H38" s="35" t="s">
        <v>18</v>
      </c>
      <c r="I38" s="38"/>
      <c r="J38" s="282" t="str">
        <f>VLOOKUP(K38,DB!$A$2:$B$49,2,0)</f>
        <v>夢が丘</v>
      </c>
      <c r="K38" s="38" t="str">
        <f>+'2日目抽選'!H39</f>
        <v>(山　口)</v>
      </c>
      <c r="M38" s="326"/>
      <c r="N38" s="327"/>
      <c r="O38" s="71"/>
    </row>
    <row r="39" spans="1:15" ht="15.75" customHeight="1">
      <c r="A39" s="78" t="s">
        <v>31</v>
      </c>
      <c r="B39" s="72">
        <f>+DB!S19</f>
        <v>210</v>
      </c>
      <c r="C39" s="283" t="str">
        <f>J37</f>
        <v>益城中央</v>
      </c>
      <c r="D39" s="250" t="str">
        <f>K37</f>
        <v>(熊　本)</v>
      </c>
      <c r="E39" s="44"/>
      <c r="F39" s="45" t="s">
        <v>17</v>
      </c>
      <c r="G39" s="45" t="s">
        <v>17</v>
      </c>
      <c r="H39" s="44" t="s">
        <v>18</v>
      </c>
      <c r="I39" s="46"/>
      <c r="J39" s="283" t="str">
        <f>J38</f>
        <v>夢が丘</v>
      </c>
      <c r="K39" s="46" t="str">
        <f>K38</f>
        <v>(山　口)</v>
      </c>
      <c r="M39" s="73" t="s">
        <v>41</v>
      </c>
      <c r="N39" s="74"/>
      <c r="O39" s="75"/>
    </row>
    <row r="40" spans="1:15" ht="15.75" customHeight="1">
      <c r="A40" s="27"/>
      <c r="C40" s="27"/>
      <c r="D40" s="257"/>
      <c r="E40" s="61"/>
      <c r="F40" s="61"/>
      <c r="G40" s="61"/>
      <c r="H40" s="61"/>
      <c r="I40" s="27"/>
      <c r="J40" s="27"/>
      <c r="K40" s="51"/>
    </row>
    <row r="41" spans="1:15" ht="37.5" customHeight="1">
      <c r="A41" s="27" t="s">
        <v>42</v>
      </c>
      <c r="B41" s="27" t="str">
        <f>"【"&amp;'2日目抽選'!F43&amp;"】"</f>
        <v>【所沢市民体育館】</v>
      </c>
      <c r="C41" s="27"/>
      <c r="D41" s="253" t="str">
        <f>+'2日目抽選'!B43</f>
        <v>Kコート</v>
      </c>
      <c r="E41" s="61"/>
      <c r="F41" s="61"/>
      <c r="G41" s="61"/>
      <c r="H41" s="61"/>
      <c r="I41" s="61"/>
      <c r="J41" s="61"/>
      <c r="K41" s="29" t="s">
        <v>9</v>
      </c>
      <c r="M41" s="328" t="s">
        <v>230</v>
      </c>
      <c r="N41" s="328"/>
      <c r="O41" s="328"/>
    </row>
    <row r="42" spans="1:15" ht="15.75" customHeight="1">
      <c r="A42" s="76" t="s">
        <v>28</v>
      </c>
      <c r="B42" s="65">
        <f>+DB!S20</f>
        <v>211</v>
      </c>
      <c r="C42" s="281" t="str">
        <f>VLOOKUP(D42,DB!$A$2:$B$49,2,0)</f>
        <v>三砂ジュニア</v>
      </c>
      <c r="D42" s="248" t="str">
        <f>+'2日目抽選'!C46</f>
        <v>(東　京)</v>
      </c>
      <c r="E42" s="31"/>
      <c r="F42" s="32" t="s">
        <v>17</v>
      </c>
      <c r="G42" s="32" t="s">
        <v>17</v>
      </c>
      <c r="H42" s="31" t="s">
        <v>18</v>
      </c>
      <c r="I42" s="33"/>
      <c r="J42" s="281" t="str">
        <f>VLOOKUP(K42,DB!$A$2:$B$49,2,0)</f>
        <v>サンライズ</v>
      </c>
      <c r="K42" s="33" t="str">
        <f>+'2日目抽選'!B52</f>
        <v>(石　川)</v>
      </c>
      <c r="M42" s="40" t="s">
        <v>22</v>
      </c>
      <c r="N42" s="41"/>
      <c r="O42" s="42">
        <f>+DB!S54</f>
        <v>299</v>
      </c>
    </row>
    <row r="43" spans="1:15" ht="15.75" customHeight="1">
      <c r="A43" s="77" t="s">
        <v>16</v>
      </c>
      <c r="B43" s="69">
        <f>+DB!S21</f>
        <v>212</v>
      </c>
      <c r="C43" s="282" t="str">
        <f>C42</f>
        <v>三砂ジュニア</v>
      </c>
      <c r="D43" s="249" t="str">
        <f>D42</f>
        <v>(東　京)</v>
      </c>
      <c r="E43" s="35"/>
      <c r="F43" s="37" t="s">
        <v>17</v>
      </c>
      <c r="G43" s="37" t="s">
        <v>17</v>
      </c>
      <c r="H43" s="35" t="s">
        <v>18</v>
      </c>
      <c r="I43" s="38"/>
      <c r="J43" s="282" t="str">
        <f>VLOOKUP(K43,DB!$A$2:$B$49,2,0)</f>
        <v>みかつき</v>
      </c>
      <c r="K43" s="38" t="str">
        <f>+'2日目抽選'!D52</f>
        <v>(佐　賀)</v>
      </c>
      <c r="M43" s="48" t="s">
        <v>43</v>
      </c>
      <c r="N43" s="49"/>
      <c r="O43" s="50"/>
    </row>
    <row r="44" spans="1:15" ht="15.75" customHeight="1">
      <c r="A44" s="78" t="s">
        <v>19</v>
      </c>
      <c r="B44" s="72">
        <f>+DB!S22</f>
        <v>213</v>
      </c>
      <c r="C44" s="283" t="str">
        <f>J42</f>
        <v>サンライズ</v>
      </c>
      <c r="D44" s="250" t="str">
        <f>K42</f>
        <v>(石　川)</v>
      </c>
      <c r="E44" s="44"/>
      <c r="F44" s="45" t="s">
        <v>17</v>
      </c>
      <c r="G44" s="45" t="s">
        <v>17</v>
      </c>
      <c r="H44" s="44" t="s">
        <v>18</v>
      </c>
      <c r="I44" s="46"/>
      <c r="J44" s="283" t="str">
        <f>J43</f>
        <v>みかつき</v>
      </c>
      <c r="K44" s="46" t="str">
        <f>K43</f>
        <v>(佐　賀)</v>
      </c>
      <c r="M44" s="334"/>
      <c r="N44" s="335"/>
      <c r="O44" s="50"/>
    </row>
    <row r="45" spans="1:15" ht="15.75" customHeight="1">
      <c r="A45" s="52"/>
      <c r="B45" s="53"/>
      <c r="C45" s="54"/>
      <c r="D45" s="252"/>
      <c r="E45" s="52"/>
      <c r="F45" s="52"/>
      <c r="G45" s="52"/>
      <c r="H45" s="52"/>
      <c r="I45" s="52"/>
      <c r="J45" s="54"/>
      <c r="K45" s="55"/>
      <c r="M45" s="56"/>
      <c r="N45" s="57"/>
      <c r="O45" s="50"/>
    </row>
    <row r="46" spans="1:15" ht="12.75" customHeight="1">
      <c r="A46" s="52"/>
      <c r="B46" s="53"/>
      <c r="C46" s="54"/>
      <c r="D46" s="252"/>
      <c r="E46" s="52"/>
      <c r="F46" s="52"/>
      <c r="G46" s="52"/>
      <c r="H46" s="52"/>
      <c r="I46" s="52"/>
      <c r="J46" s="54"/>
      <c r="K46" s="55"/>
      <c r="M46" s="58"/>
      <c r="N46" s="59"/>
      <c r="O46" s="60"/>
    </row>
    <row r="47" spans="1:15" ht="9.75" customHeight="1">
      <c r="A47" s="27"/>
      <c r="C47" s="27"/>
      <c r="D47" s="257"/>
      <c r="E47" s="61"/>
      <c r="F47" s="61"/>
      <c r="G47" s="61"/>
      <c r="H47" s="61"/>
      <c r="I47" s="27"/>
      <c r="J47" s="27"/>
      <c r="K47" s="51"/>
      <c r="M47" s="62" t="s">
        <v>27</v>
      </c>
      <c r="N47" s="63" t="s">
        <v>27</v>
      </c>
      <c r="O47" s="64" t="s">
        <v>27</v>
      </c>
    </row>
    <row r="48" spans="1:15" ht="12.75" customHeight="1">
      <c r="A48" s="27" t="s">
        <v>44</v>
      </c>
      <c r="B48" s="27" t="str">
        <f>"【"&amp;'2日目抽選'!F43&amp;"】"</f>
        <v>【所沢市民体育館】</v>
      </c>
      <c r="C48" s="27"/>
      <c r="D48" s="253" t="str">
        <f>+'2日目抽選'!B43</f>
        <v>Kコート</v>
      </c>
      <c r="E48" s="61"/>
      <c r="F48" s="61"/>
      <c r="G48" s="61"/>
      <c r="H48" s="61"/>
      <c r="I48" s="61"/>
      <c r="J48" s="61"/>
      <c r="K48" s="29" t="s">
        <v>9</v>
      </c>
      <c r="M48" s="66"/>
      <c r="N48" s="67"/>
      <c r="O48" s="68"/>
    </row>
    <row r="49" spans="1:15" ht="15.75" customHeight="1">
      <c r="A49" s="76" t="s">
        <v>29</v>
      </c>
      <c r="B49" s="65">
        <f>+DB!S23</f>
        <v>214</v>
      </c>
      <c r="C49" s="281" t="str">
        <f>VLOOKUP(D49,DB!$A$2:$B$49,2,0)</f>
        <v>服間ＪＶＣ</v>
      </c>
      <c r="D49" s="248" t="str">
        <f>+'2日目抽選'!G46</f>
        <v>(福　井)</v>
      </c>
      <c r="E49" s="31"/>
      <c r="F49" s="32" t="s">
        <v>17</v>
      </c>
      <c r="G49" s="32" t="s">
        <v>17</v>
      </c>
      <c r="H49" s="31" t="s">
        <v>18</v>
      </c>
      <c r="I49" s="33"/>
      <c r="J49" s="281" t="str">
        <f>VLOOKUP(K49,DB!$A$2:$B$49,2,0)</f>
        <v>住吉女子</v>
      </c>
      <c r="K49" s="33" t="str">
        <f>+'2日目抽選'!F52</f>
        <v>(鳥　取)</v>
      </c>
      <c r="M49" s="56"/>
      <c r="N49" s="70"/>
      <c r="O49" s="50"/>
    </row>
    <row r="50" spans="1:15" ht="15.75" customHeight="1">
      <c r="A50" s="77" t="s">
        <v>30</v>
      </c>
      <c r="B50" s="69">
        <f>+DB!S24</f>
        <v>215</v>
      </c>
      <c r="C50" s="282" t="str">
        <f>C49</f>
        <v>服間ＪＶＣ</v>
      </c>
      <c r="D50" s="249" t="str">
        <f>D49</f>
        <v>(福　井)</v>
      </c>
      <c r="E50" s="35"/>
      <c r="F50" s="37" t="s">
        <v>17</v>
      </c>
      <c r="G50" s="37" t="s">
        <v>17</v>
      </c>
      <c r="H50" s="35" t="s">
        <v>18</v>
      </c>
      <c r="I50" s="38"/>
      <c r="J50" s="282" t="str">
        <f>VLOOKUP(K50,DB!$A$2:$B$49,2,0)</f>
        <v>岡崎ＪＶＣ</v>
      </c>
      <c r="K50" s="38" t="str">
        <f>+'2日目抽選'!H52</f>
        <v>(愛　知)</v>
      </c>
      <c r="M50" s="326"/>
      <c r="N50" s="327"/>
      <c r="O50" s="71"/>
    </row>
    <row r="51" spans="1:15" ht="15.75" customHeight="1">
      <c r="A51" s="78" t="s">
        <v>31</v>
      </c>
      <c r="B51" s="72">
        <f>+DB!S25</f>
        <v>216</v>
      </c>
      <c r="C51" s="283" t="str">
        <f>J49</f>
        <v>住吉女子</v>
      </c>
      <c r="D51" s="250" t="str">
        <f>K49</f>
        <v>(鳥　取)</v>
      </c>
      <c r="E51" s="44"/>
      <c r="F51" s="45" t="s">
        <v>17</v>
      </c>
      <c r="G51" s="45" t="s">
        <v>17</v>
      </c>
      <c r="H51" s="44" t="s">
        <v>18</v>
      </c>
      <c r="I51" s="46"/>
      <c r="J51" s="283" t="str">
        <f>J50</f>
        <v>岡崎ＪＶＣ</v>
      </c>
      <c r="K51" s="46" t="str">
        <f>K50</f>
        <v>(愛　知)</v>
      </c>
      <c r="M51" s="73" t="s">
        <v>45</v>
      </c>
      <c r="N51" s="74"/>
      <c r="O51" s="75"/>
    </row>
    <row r="52" spans="1:15" ht="15.75" customHeight="1">
      <c r="D52" s="251"/>
      <c r="K52" s="51"/>
    </row>
    <row r="53" spans="1:15" ht="15.75" customHeight="1">
      <c r="D53" s="251"/>
      <c r="K53" s="51"/>
    </row>
    <row r="54" spans="1:15" ht="15.75" customHeight="1">
      <c r="D54" s="251"/>
      <c r="K54" s="51"/>
    </row>
    <row r="55" spans="1:15" ht="15.75" customHeight="1">
      <c r="D55" s="251"/>
      <c r="K55" s="51"/>
    </row>
    <row r="56" spans="1:15" ht="15.75" customHeight="1">
      <c r="A56" s="27" t="s">
        <v>46</v>
      </c>
      <c r="B56" s="27" t="str">
        <f>"【"&amp;'2日目抽選'!F56&amp;"】"</f>
        <v>【所沢市民体育館】</v>
      </c>
      <c r="C56" s="27"/>
      <c r="D56" s="253" t="str">
        <f>+'2日目抽選'!B56</f>
        <v>Nコート</v>
      </c>
      <c r="E56" s="61"/>
      <c r="F56" s="61"/>
      <c r="G56" s="61"/>
      <c r="H56" s="61"/>
      <c r="I56" s="61"/>
      <c r="J56" s="61"/>
      <c r="K56" s="29" t="s">
        <v>9</v>
      </c>
      <c r="M56" s="328" t="s">
        <v>230</v>
      </c>
      <c r="N56" s="328"/>
      <c r="O56" s="328"/>
    </row>
    <row r="57" spans="1:15" ht="15.75" customHeight="1">
      <c r="A57" s="76" t="s">
        <v>28</v>
      </c>
      <c r="B57" s="65">
        <f>+DB!S26</f>
        <v>217</v>
      </c>
      <c r="C57" s="281" t="str">
        <f>VLOOKUP(D57,DB!$A$2:$B$49,2,0)</f>
        <v>木崎野小Ｃ</v>
      </c>
      <c r="D57" s="262" t="str">
        <f>+'2日目抽選'!C59</f>
        <v>(青　森)</v>
      </c>
      <c r="E57" s="31"/>
      <c r="F57" s="32" t="s">
        <v>17</v>
      </c>
      <c r="G57" s="32" t="s">
        <v>17</v>
      </c>
      <c r="H57" s="31" t="s">
        <v>18</v>
      </c>
      <c r="I57" s="33"/>
      <c r="J57" s="281" t="str">
        <f>VLOOKUP(K57,DB!$A$2:$B$49,2,0)</f>
        <v>奥州胆沢</v>
      </c>
      <c r="K57" s="33" t="str">
        <f>+'2日目抽選'!B65</f>
        <v>(岩　手)</v>
      </c>
      <c r="M57" s="40" t="s">
        <v>22</v>
      </c>
      <c r="N57" s="41"/>
      <c r="O57" s="42">
        <f>+DB!S55</f>
        <v>300</v>
      </c>
    </row>
    <row r="58" spans="1:15" ht="15.75" customHeight="1">
      <c r="A58" s="77" t="s">
        <v>16</v>
      </c>
      <c r="B58" s="69">
        <f>+DB!S27</f>
        <v>218</v>
      </c>
      <c r="C58" s="282" t="str">
        <f>C57</f>
        <v>木崎野小Ｃ</v>
      </c>
      <c r="D58" s="256" t="str">
        <f>D57</f>
        <v>(青　森)</v>
      </c>
      <c r="E58" s="35"/>
      <c r="F58" s="37" t="s">
        <v>17</v>
      </c>
      <c r="G58" s="37" t="s">
        <v>17</v>
      </c>
      <c r="H58" s="35" t="s">
        <v>18</v>
      </c>
      <c r="I58" s="38"/>
      <c r="J58" s="282" t="str">
        <f>VLOOKUP(K58,DB!$A$2:$B$49,2,0)</f>
        <v>高須</v>
      </c>
      <c r="K58" s="38" t="str">
        <f>+'2日目抽選'!D65</f>
        <v>(岐　阜)</v>
      </c>
      <c r="M58" s="48" t="s">
        <v>47</v>
      </c>
      <c r="N58" s="49"/>
      <c r="O58" s="50"/>
    </row>
    <row r="59" spans="1:15" ht="15.75" customHeight="1">
      <c r="A59" s="78" t="s">
        <v>19</v>
      </c>
      <c r="B59" s="72">
        <f>+DB!S28</f>
        <v>219</v>
      </c>
      <c r="C59" s="283" t="str">
        <f>J57</f>
        <v>奥州胆沢</v>
      </c>
      <c r="D59" s="250" t="str">
        <f>K57</f>
        <v>(岩　手)</v>
      </c>
      <c r="E59" s="44"/>
      <c r="F59" s="45" t="s">
        <v>17</v>
      </c>
      <c r="G59" s="45" t="s">
        <v>17</v>
      </c>
      <c r="H59" s="44" t="s">
        <v>18</v>
      </c>
      <c r="I59" s="46"/>
      <c r="J59" s="283" t="str">
        <f>J58</f>
        <v>高須</v>
      </c>
      <c r="K59" s="46" t="str">
        <f>K58</f>
        <v>(岐　阜)</v>
      </c>
      <c r="M59" s="334"/>
      <c r="N59" s="335"/>
      <c r="O59" s="50"/>
    </row>
    <row r="60" spans="1:15" ht="15.75" customHeight="1">
      <c r="A60" s="52"/>
      <c r="B60" s="53"/>
      <c r="C60" s="54"/>
      <c r="D60" s="252"/>
      <c r="E60" s="52"/>
      <c r="F60" s="52"/>
      <c r="G60" s="52"/>
      <c r="H60" s="52"/>
      <c r="I60" s="52"/>
      <c r="J60" s="54"/>
      <c r="K60" s="55"/>
      <c r="M60" s="56"/>
      <c r="N60" s="57"/>
      <c r="O60" s="50"/>
    </row>
    <row r="61" spans="1:15" ht="12.75" customHeight="1">
      <c r="A61" s="52"/>
      <c r="B61" s="53"/>
      <c r="C61" s="54"/>
      <c r="D61" s="252"/>
      <c r="E61" s="52"/>
      <c r="F61" s="52"/>
      <c r="G61" s="52"/>
      <c r="H61" s="52"/>
      <c r="I61" s="52"/>
      <c r="J61" s="54"/>
      <c r="K61" s="55"/>
      <c r="M61" s="58"/>
      <c r="N61" s="59"/>
      <c r="O61" s="60"/>
    </row>
    <row r="62" spans="1:15" ht="9.75" customHeight="1">
      <c r="A62" s="27"/>
      <c r="C62" s="27"/>
      <c r="D62" s="257"/>
      <c r="E62" s="61"/>
      <c r="F62" s="61"/>
      <c r="G62" s="61"/>
      <c r="H62" s="61"/>
      <c r="I62" s="27"/>
      <c r="J62" s="27"/>
      <c r="K62" s="51"/>
      <c r="M62" s="62" t="s">
        <v>27</v>
      </c>
      <c r="N62" s="63" t="s">
        <v>27</v>
      </c>
      <c r="O62" s="64" t="s">
        <v>27</v>
      </c>
    </row>
    <row r="63" spans="1:15" ht="12.75" customHeight="1">
      <c r="A63" s="27" t="s">
        <v>48</v>
      </c>
      <c r="B63" s="27" t="str">
        <f>"【"&amp;'2日目抽選'!F56&amp;"】"</f>
        <v>【所沢市民体育館】</v>
      </c>
      <c r="C63" s="27"/>
      <c r="D63" s="253" t="str">
        <f>+'2日目抽選'!B56</f>
        <v>Nコート</v>
      </c>
      <c r="E63" s="61"/>
      <c r="F63" s="61"/>
      <c r="G63" s="61"/>
      <c r="H63" s="61"/>
      <c r="I63" s="61"/>
      <c r="J63" s="61"/>
      <c r="K63" s="29" t="s">
        <v>9</v>
      </c>
      <c r="M63" s="66"/>
      <c r="N63" s="67"/>
      <c r="O63" s="68"/>
    </row>
    <row r="64" spans="1:15" ht="15.75" customHeight="1">
      <c r="A64" s="76" t="s">
        <v>29</v>
      </c>
      <c r="B64" s="65">
        <f>+DB!S29</f>
        <v>220</v>
      </c>
      <c r="C64" s="281" t="str">
        <f>VLOOKUP(D64,DB!$A$2:$B$49,2,0)</f>
        <v>大井</v>
      </c>
      <c r="D64" s="248" t="str">
        <f>+'2日目抽選'!G59</f>
        <v>(埼　玉)</v>
      </c>
      <c r="E64" s="31"/>
      <c r="F64" s="32" t="s">
        <v>17</v>
      </c>
      <c r="G64" s="32" t="s">
        <v>17</v>
      </c>
      <c r="H64" s="31" t="s">
        <v>18</v>
      </c>
      <c r="I64" s="33"/>
      <c r="J64" s="281" t="str">
        <f>VLOOKUP(K64,DB!$A$2:$B$49,2,0)</f>
        <v>ＭＩＢＵⅡ</v>
      </c>
      <c r="K64" s="33" t="str">
        <f>+'2日目抽選'!F65</f>
        <v>(愛　媛)</v>
      </c>
      <c r="M64" s="56"/>
      <c r="N64" s="70"/>
      <c r="O64" s="50"/>
    </row>
    <row r="65" spans="1:15" ht="15.75" customHeight="1">
      <c r="A65" s="77" t="s">
        <v>30</v>
      </c>
      <c r="B65" s="69">
        <f>+DB!S30</f>
        <v>221</v>
      </c>
      <c r="C65" s="282" t="str">
        <f>C64</f>
        <v>大井</v>
      </c>
      <c r="D65" s="249" t="str">
        <f>D64</f>
        <v>(埼　玉)</v>
      </c>
      <c r="E65" s="35"/>
      <c r="F65" s="37" t="s">
        <v>17</v>
      </c>
      <c r="G65" s="37" t="s">
        <v>17</v>
      </c>
      <c r="H65" s="35" t="s">
        <v>18</v>
      </c>
      <c r="I65" s="38"/>
      <c r="J65" s="282" t="str">
        <f>VLOOKUP(K65,DB!$A$2:$B$49,2,0)</f>
        <v>ソルＧ</v>
      </c>
      <c r="K65" s="38" t="str">
        <f>+'2日目抽選'!H65</f>
        <v>(神奈川)</v>
      </c>
      <c r="M65" s="326"/>
      <c r="N65" s="327"/>
      <c r="O65" s="71"/>
    </row>
    <row r="66" spans="1:15" ht="15.75" customHeight="1">
      <c r="A66" s="78" t="s">
        <v>31</v>
      </c>
      <c r="B66" s="72">
        <f>+DB!S31</f>
        <v>222</v>
      </c>
      <c r="C66" s="283" t="str">
        <f>J64</f>
        <v>ＭＩＢＵⅡ</v>
      </c>
      <c r="D66" s="250" t="str">
        <f>K64</f>
        <v>(愛　媛)</v>
      </c>
      <c r="E66" s="44"/>
      <c r="F66" s="45" t="s">
        <v>17</v>
      </c>
      <c r="G66" s="45" t="s">
        <v>17</v>
      </c>
      <c r="H66" s="44" t="s">
        <v>18</v>
      </c>
      <c r="I66" s="46"/>
      <c r="J66" s="283" t="str">
        <f>J65</f>
        <v>ソルＧ</v>
      </c>
      <c r="K66" s="46" t="str">
        <f>K65</f>
        <v>(神奈川)</v>
      </c>
      <c r="M66" s="73" t="s">
        <v>49</v>
      </c>
      <c r="N66" s="74"/>
      <c r="O66" s="75"/>
    </row>
    <row r="67" spans="1:15" ht="15.75" customHeight="1">
      <c r="A67" s="27"/>
      <c r="C67" s="27"/>
      <c r="D67" s="257"/>
      <c r="E67" s="61"/>
      <c r="F67" s="61"/>
      <c r="G67" s="61"/>
      <c r="H67" s="61"/>
      <c r="I67" s="27"/>
      <c r="J67" s="27"/>
      <c r="K67" s="51"/>
    </row>
    <row r="68" spans="1:15" ht="37.5" customHeight="1">
      <c r="A68" s="27" t="s">
        <v>50</v>
      </c>
      <c r="B68" s="27" t="str">
        <f>"【"&amp;'2日目抽選'!F69&amp;"】"</f>
        <v>【浦安市運動公園総合体育館】</v>
      </c>
      <c r="C68" s="27"/>
      <c r="D68" s="253" t="str">
        <f>+'2日目抽選'!B69</f>
        <v>Qコート</v>
      </c>
      <c r="E68" s="61"/>
      <c r="F68" s="61"/>
      <c r="G68" s="61"/>
      <c r="H68" s="61"/>
      <c r="I68" s="61"/>
      <c r="J68" s="61"/>
      <c r="K68" s="29" t="s">
        <v>9</v>
      </c>
      <c r="M68" s="328" t="s">
        <v>230</v>
      </c>
      <c r="N68" s="328"/>
      <c r="O68" s="328"/>
    </row>
    <row r="69" spans="1:15" ht="15.75" customHeight="1">
      <c r="A69" s="76" t="s">
        <v>28</v>
      </c>
      <c r="B69" s="65">
        <f>+DB!S32</f>
        <v>223</v>
      </c>
      <c r="C69" s="281" t="str">
        <f>VLOOKUP(D69,DB!$A$2:$B$49,2,0)</f>
        <v>香南ＶＢＣ</v>
      </c>
      <c r="D69" s="248" t="str">
        <f>+'2日目抽選'!C72</f>
        <v>(香　川)</v>
      </c>
      <c r="E69" s="31"/>
      <c r="F69" s="32" t="s">
        <v>17</v>
      </c>
      <c r="G69" s="32" t="s">
        <v>17</v>
      </c>
      <c r="H69" s="31" t="s">
        <v>18</v>
      </c>
      <c r="I69" s="33"/>
      <c r="J69" s="281" t="str">
        <f>VLOOKUP(K69,DB!$A$2:$B$49,2,0)</f>
        <v>湯田</v>
      </c>
      <c r="K69" s="33" t="str">
        <f>+'2日目抽選'!B78</f>
        <v>(山　梨)</v>
      </c>
      <c r="M69" s="40" t="s">
        <v>22</v>
      </c>
      <c r="N69" s="41"/>
      <c r="O69" s="42">
        <f>+DB!S56</f>
        <v>301</v>
      </c>
    </row>
    <row r="70" spans="1:15" ht="15.75" customHeight="1">
      <c r="A70" s="77" t="s">
        <v>16</v>
      </c>
      <c r="B70" s="69">
        <f>+DB!S33</f>
        <v>224</v>
      </c>
      <c r="C70" s="282" t="str">
        <f>C69</f>
        <v>香南ＶＢＣ</v>
      </c>
      <c r="D70" s="249" t="str">
        <f>D69</f>
        <v>(香　川)</v>
      </c>
      <c r="E70" s="35"/>
      <c r="F70" s="37" t="s">
        <v>17</v>
      </c>
      <c r="G70" s="37" t="s">
        <v>17</v>
      </c>
      <c r="H70" s="35" t="s">
        <v>18</v>
      </c>
      <c r="I70" s="38"/>
      <c r="J70" s="282" t="str">
        <f>VLOOKUP(K70,DB!$A$2:$B$49,2,0)</f>
        <v>茨木ＪＶＣ</v>
      </c>
      <c r="K70" s="38" t="str">
        <f>+'2日目抽選'!D78</f>
        <v>(大　阪)</v>
      </c>
      <c r="M70" s="48" t="s">
        <v>51</v>
      </c>
      <c r="N70" s="49"/>
      <c r="O70" s="50"/>
    </row>
    <row r="71" spans="1:15" ht="15.75" customHeight="1">
      <c r="A71" s="78" t="s">
        <v>19</v>
      </c>
      <c r="B71" s="72">
        <f>+DB!S34</f>
        <v>225</v>
      </c>
      <c r="C71" s="283" t="str">
        <f>J69</f>
        <v>湯田</v>
      </c>
      <c r="D71" s="250" t="str">
        <f>K69</f>
        <v>(山　梨)</v>
      </c>
      <c r="E71" s="44"/>
      <c r="F71" s="45" t="s">
        <v>17</v>
      </c>
      <c r="G71" s="45" t="s">
        <v>17</v>
      </c>
      <c r="H71" s="44" t="s">
        <v>18</v>
      </c>
      <c r="I71" s="46"/>
      <c r="J71" s="283" t="str">
        <f>J70</f>
        <v>茨木ＪＶＣ</v>
      </c>
      <c r="K71" s="46" t="str">
        <f>K70</f>
        <v>(大　阪)</v>
      </c>
      <c r="M71" s="334"/>
      <c r="N71" s="335"/>
      <c r="O71" s="50"/>
    </row>
    <row r="72" spans="1:15" ht="15.75" customHeight="1">
      <c r="A72" s="52"/>
      <c r="B72" s="53"/>
      <c r="C72" s="54"/>
      <c r="D72" s="252"/>
      <c r="E72" s="52"/>
      <c r="F72" s="52"/>
      <c r="G72" s="52"/>
      <c r="H72" s="52"/>
      <c r="I72" s="52"/>
      <c r="J72" s="54"/>
      <c r="K72" s="55"/>
      <c r="M72" s="56"/>
      <c r="N72" s="57"/>
      <c r="O72" s="50"/>
    </row>
    <row r="73" spans="1:15" ht="12.75" customHeight="1">
      <c r="A73" s="52"/>
      <c r="B73" s="53"/>
      <c r="C73" s="54"/>
      <c r="D73" s="252"/>
      <c r="E73" s="52"/>
      <c r="F73" s="52"/>
      <c r="G73" s="52"/>
      <c r="H73" s="52"/>
      <c r="I73" s="52"/>
      <c r="J73" s="54"/>
      <c r="K73" s="55"/>
      <c r="M73" s="58"/>
      <c r="N73" s="59"/>
      <c r="O73" s="60"/>
    </row>
    <row r="74" spans="1:15" ht="9.75" customHeight="1">
      <c r="A74" s="27"/>
      <c r="C74" s="27"/>
      <c r="D74" s="257"/>
      <c r="E74" s="61"/>
      <c r="F74" s="61"/>
      <c r="G74" s="61"/>
      <c r="H74" s="61"/>
      <c r="I74" s="27"/>
      <c r="J74" s="27"/>
      <c r="K74" s="51"/>
      <c r="M74" s="62" t="s">
        <v>27</v>
      </c>
      <c r="N74" s="63" t="s">
        <v>27</v>
      </c>
      <c r="O74" s="64" t="s">
        <v>27</v>
      </c>
    </row>
    <row r="75" spans="1:15" ht="12.75" customHeight="1">
      <c r="A75" s="27" t="s">
        <v>52</v>
      </c>
      <c r="B75" s="27" t="str">
        <f>"【"&amp;'2日目抽選'!F69&amp;"】"</f>
        <v>【浦安市運動公園総合体育館】</v>
      </c>
      <c r="C75" s="27"/>
      <c r="D75" s="253" t="str">
        <f>+'2日目抽選'!B69</f>
        <v>Qコート</v>
      </c>
      <c r="E75" s="61"/>
      <c r="F75" s="61"/>
      <c r="G75" s="61"/>
      <c r="H75" s="61"/>
      <c r="I75" s="61"/>
      <c r="J75" s="61"/>
      <c r="K75" s="29" t="s">
        <v>9</v>
      </c>
      <c r="M75" s="66"/>
      <c r="N75" s="67"/>
      <c r="O75" s="68"/>
    </row>
    <row r="76" spans="1:15" ht="15.75" customHeight="1">
      <c r="A76" s="76" t="s">
        <v>29</v>
      </c>
      <c r="B76" s="65">
        <f>+DB!S35</f>
        <v>226</v>
      </c>
      <c r="C76" s="281" t="str">
        <f>VLOOKUP(D76,DB!$A$2:$B$49,2,0)</f>
        <v>八本松</v>
      </c>
      <c r="D76" s="248" t="str">
        <f>+'2日目抽選'!G72</f>
        <v>(広　島)</v>
      </c>
      <c r="E76" s="31"/>
      <c r="F76" s="32" t="s">
        <v>17</v>
      </c>
      <c r="G76" s="32" t="s">
        <v>17</v>
      </c>
      <c r="H76" s="31" t="s">
        <v>18</v>
      </c>
      <c r="I76" s="33"/>
      <c r="J76" s="281" t="str">
        <f>VLOOKUP(K76,DB!$A$2:$B$49,2,0)</f>
        <v>中仙</v>
      </c>
      <c r="K76" s="33" t="str">
        <f>+'2日目抽選'!F78</f>
        <v>(秋　田)</v>
      </c>
      <c r="M76" s="56"/>
      <c r="N76" s="70"/>
      <c r="O76" s="50"/>
    </row>
    <row r="77" spans="1:15" ht="15.75" customHeight="1">
      <c r="A77" s="77" t="s">
        <v>30</v>
      </c>
      <c r="B77" s="69">
        <f>+DB!S36</f>
        <v>227</v>
      </c>
      <c r="C77" s="282" t="str">
        <f>C76</f>
        <v>八本松</v>
      </c>
      <c r="D77" s="249" t="str">
        <f>D76</f>
        <v>(広　島)</v>
      </c>
      <c r="E77" s="35"/>
      <c r="F77" s="37" t="s">
        <v>17</v>
      </c>
      <c r="G77" s="37" t="s">
        <v>17</v>
      </c>
      <c r="H77" s="35" t="s">
        <v>18</v>
      </c>
      <c r="I77" s="38"/>
      <c r="J77" s="282" t="str">
        <f>VLOOKUP(K77,DB!$A$2:$B$49,2,0)</f>
        <v>亀山</v>
      </c>
      <c r="K77" s="38" t="str">
        <f>+'2日目抽選'!H78</f>
        <v>(三　重)</v>
      </c>
      <c r="M77" s="326"/>
      <c r="N77" s="327"/>
      <c r="O77" s="71"/>
    </row>
    <row r="78" spans="1:15" ht="15.75" customHeight="1">
      <c r="A78" s="78" t="s">
        <v>31</v>
      </c>
      <c r="B78" s="72">
        <f>+DB!S37</f>
        <v>228</v>
      </c>
      <c r="C78" s="283" t="str">
        <f>J76</f>
        <v>中仙</v>
      </c>
      <c r="D78" s="250" t="str">
        <f>K76</f>
        <v>(秋　田)</v>
      </c>
      <c r="E78" s="44"/>
      <c r="F78" s="45" t="s">
        <v>17</v>
      </c>
      <c r="G78" s="45" t="s">
        <v>17</v>
      </c>
      <c r="H78" s="44" t="s">
        <v>18</v>
      </c>
      <c r="I78" s="46"/>
      <c r="J78" s="283" t="str">
        <f>J77</f>
        <v>亀山</v>
      </c>
      <c r="K78" s="46" t="str">
        <f>K77</f>
        <v>(三　重)</v>
      </c>
      <c r="M78" s="73" t="s">
        <v>53</v>
      </c>
      <c r="N78" s="74"/>
      <c r="O78" s="75"/>
    </row>
    <row r="79" spans="1:15" ht="15.75" customHeight="1">
      <c r="A79" s="27"/>
      <c r="C79" s="27"/>
      <c r="D79" s="257"/>
      <c r="E79" s="61"/>
      <c r="F79" s="61"/>
      <c r="G79" s="61"/>
      <c r="H79" s="61"/>
      <c r="I79" s="27"/>
      <c r="J79" s="27"/>
      <c r="K79" s="51"/>
    </row>
    <row r="80" spans="1:15" ht="37.5" customHeight="1">
      <c r="A80" s="27" t="s">
        <v>54</v>
      </c>
      <c r="B80" s="27" t="str">
        <f>"【"&amp;'2日目抽選'!F82&amp;"】"</f>
        <v>【カルッツかわさき】</v>
      </c>
      <c r="C80" s="27"/>
      <c r="D80" s="253" t="str">
        <f>+'2日目抽選'!B82</f>
        <v>Tコート</v>
      </c>
      <c r="E80" s="61"/>
      <c r="F80" s="61"/>
      <c r="G80" s="61"/>
      <c r="H80" s="61"/>
      <c r="I80" s="61"/>
      <c r="J80" s="61"/>
      <c r="K80" s="29" t="s">
        <v>9</v>
      </c>
      <c r="M80" s="328" t="s">
        <v>230</v>
      </c>
      <c r="N80" s="328"/>
      <c r="O80" s="328"/>
    </row>
    <row r="81" spans="1:15" ht="15.75" customHeight="1">
      <c r="A81" s="76" t="s">
        <v>28</v>
      </c>
      <c r="B81" s="65">
        <f>+DB!S38</f>
        <v>229</v>
      </c>
      <c r="C81" s="281" t="str">
        <f>VLOOKUP(D81,DB!$A$2:$B$49,2,0)</f>
        <v>葛城</v>
      </c>
      <c r="D81" s="248" t="str">
        <f>+'2日目抽選'!C85</f>
        <v>(奈　良)</v>
      </c>
      <c r="E81" s="31"/>
      <c r="F81" s="32" t="s">
        <v>17</v>
      </c>
      <c r="G81" s="32" t="s">
        <v>17</v>
      </c>
      <c r="H81" s="31" t="s">
        <v>18</v>
      </c>
      <c r="I81" s="33"/>
      <c r="J81" s="281" t="str">
        <f>VLOOKUP(K81,DB!$A$2:$B$49,2,0)</f>
        <v>広田クラブ</v>
      </c>
      <c r="K81" s="33" t="str">
        <f>+'2日目抽選'!B91</f>
        <v>(長　崎)</v>
      </c>
      <c r="M81" s="40" t="s">
        <v>22</v>
      </c>
      <c r="N81" s="41"/>
      <c r="O81" s="42">
        <f>+DB!S57</f>
        <v>302</v>
      </c>
    </row>
    <row r="82" spans="1:15" ht="15.75" customHeight="1">
      <c r="A82" s="77" t="s">
        <v>16</v>
      </c>
      <c r="B82" s="69">
        <f>+DB!S39</f>
        <v>230</v>
      </c>
      <c r="C82" s="282" t="str">
        <f>C81</f>
        <v>葛城</v>
      </c>
      <c r="D82" s="249" t="str">
        <f>D81</f>
        <v>(奈　良)</v>
      </c>
      <c r="E82" s="35"/>
      <c r="F82" s="37" t="s">
        <v>17</v>
      </c>
      <c r="G82" s="37" t="s">
        <v>17</v>
      </c>
      <c r="H82" s="35" t="s">
        <v>18</v>
      </c>
      <c r="I82" s="38"/>
      <c r="J82" s="282" t="str">
        <f>VLOOKUP(K82,DB!$A$2:$B$49,2,0)</f>
        <v>那智ウイングス</v>
      </c>
      <c r="K82" s="38" t="str">
        <f>+'2日目抽選'!D91</f>
        <v>(和歌山)</v>
      </c>
      <c r="M82" s="48" t="s">
        <v>55</v>
      </c>
      <c r="N82" s="49"/>
      <c r="O82" s="50"/>
    </row>
    <row r="83" spans="1:15" ht="15.75" customHeight="1">
      <c r="A83" s="78" t="s">
        <v>19</v>
      </c>
      <c r="B83" s="72">
        <f>+DB!S40</f>
        <v>231</v>
      </c>
      <c r="C83" s="283" t="str">
        <f>J81</f>
        <v>広田クラブ</v>
      </c>
      <c r="D83" s="250" t="str">
        <f>K81</f>
        <v>(長　崎)</v>
      </c>
      <c r="E83" s="44"/>
      <c r="F83" s="45" t="s">
        <v>17</v>
      </c>
      <c r="G83" s="45" t="s">
        <v>17</v>
      </c>
      <c r="H83" s="44" t="s">
        <v>18</v>
      </c>
      <c r="I83" s="46"/>
      <c r="J83" s="283" t="str">
        <f>J82</f>
        <v>那智ウイングス</v>
      </c>
      <c r="K83" s="46" t="str">
        <f>K82</f>
        <v>(和歌山)</v>
      </c>
      <c r="M83" s="282"/>
      <c r="N83" s="284"/>
      <c r="O83" s="50"/>
    </row>
    <row r="84" spans="1:15" ht="15.75" customHeight="1">
      <c r="A84" s="52"/>
      <c r="B84" s="53"/>
      <c r="C84" s="54"/>
      <c r="D84" s="252"/>
      <c r="E84" s="52"/>
      <c r="F84" s="52"/>
      <c r="G84" s="52"/>
      <c r="H84" s="52"/>
      <c r="I84" s="52"/>
      <c r="J84" s="54"/>
      <c r="K84" s="55"/>
      <c r="M84" s="56"/>
      <c r="N84" s="57"/>
      <c r="O84" s="50"/>
    </row>
    <row r="85" spans="1:15" ht="12.75" customHeight="1">
      <c r="A85" s="52"/>
      <c r="B85" s="53"/>
      <c r="C85" s="54"/>
      <c r="D85" s="252"/>
      <c r="E85" s="52"/>
      <c r="F85" s="52"/>
      <c r="G85" s="52"/>
      <c r="H85" s="52"/>
      <c r="I85" s="52"/>
      <c r="J85" s="54"/>
      <c r="K85" s="55"/>
      <c r="M85" s="58"/>
      <c r="N85" s="59"/>
      <c r="O85" s="60"/>
    </row>
    <row r="86" spans="1:15" ht="9.75" customHeight="1">
      <c r="A86" s="27"/>
      <c r="C86" s="27"/>
      <c r="D86" s="257"/>
      <c r="E86" s="61"/>
      <c r="F86" s="61"/>
      <c r="G86" s="61"/>
      <c r="H86" s="61"/>
      <c r="I86" s="27"/>
      <c r="J86" s="27"/>
      <c r="K86" s="51"/>
      <c r="M86" s="62" t="s">
        <v>27</v>
      </c>
      <c r="N86" s="63" t="s">
        <v>27</v>
      </c>
      <c r="O86" s="64" t="s">
        <v>27</v>
      </c>
    </row>
    <row r="87" spans="1:15" ht="12.75" customHeight="1">
      <c r="A87" s="27" t="s">
        <v>56</v>
      </c>
      <c r="B87" s="27" t="str">
        <f>"【"&amp;'2日目抽選'!F82&amp;"】"</f>
        <v>【カルッツかわさき】</v>
      </c>
      <c r="C87" s="27"/>
      <c r="D87" s="253" t="str">
        <f>+'2日目抽選'!B82</f>
        <v>Tコート</v>
      </c>
      <c r="E87" s="61"/>
      <c r="F87" s="61"/>
      <c r="G87" s="61"/>
      <c r="H87" s="61"/>
      <c r="I87" s="61"/>
      <c r="J87" s="61"/>
      <c r="K87" s="29" t="s">
        <v>9</v>
      </c>
      <c r="M87" s="66"/>
      <c r="N87" s="67"/>
      <c r="O87" s="68"/>
    </row>
    <row r="88" spans="1:15" ht="15.75" customHeight="1">
      <c r="A88" s="76" t="s">
        <v>29</v>
      </c>
      <c r="B88" s="65">
        <f>+DB!S41</f>
        <v>232</v>
      </c>
      <c r="C88" s="281" t="str">
        <f>VLOOKUP(D88,DB!$A$2:$B$49,2,0)</f>
        <v>粕屋ＪＶＣ</v>
      </c>
      <c r="D88" s="262" t="str">
        <f>+'2日目抽選'!G85</f>
        <v>(福　岡)</v>
      </c>
      <c r="E88" s="31"/>
      <c r="F88" s="32" t="s">
        <v>17</v>
      </c>
      <c r="G88" s="32" t="s">
        <v>17</v>
      </c>
      <c r="H88" s="31" t="s">
        <v>18</v>
      </c>
      <c r="I88" s="33"/>
      <c r="J88" s="281" t="str">
        <f>VLOOKUP(K88,DB!$A$2:$B$49,2,0)</f>
        <v>野市東</v>
      </c>
      <c r="K88" s="33" t="str">
        <f>+'2日目抽選'!F91</f>
        <v>(高　知)</v>
      </c>
      <c r="M88" s="56"/>
      <c r="N88" s="70"/>
      <c r="O88" s="50"/>
    </row>
    <row r="89" spans="1:15" ht="15.75" customHeight="1">
      <c r="A89" s="77" t="s">
        <v>30</v>
      </c>
      <c r="B89" s="69">
        <f>+DB!S42</f>
        <v>233</v>
      </c>
      <c r="C89" s="282" t="str">
        <f>C88</f>
        <v>粕屋ＪＶＣ</v>
      </c>
      <c r="D89" s="256" t="str">
        <f>D88</f>
        <v>(福　岡)</v>
      </c>
      <c r="E89" s="35"/>
      <c r="F89" s="37" t="s">
        <v>17</v>
      </c>
      <c r="G89" s="37" t="s">
        <v>17</v>
      </c>
      <c r="H89" s="35" t="s">
        <v>18</v>
      </c>
      <c r="I89" s="38"/>
      <c r="J89" s="282" t="str">
        <f>VLOOKUP(K89,DB!$A$2:$B$49,2,0)</f>
        <v>ラビッツ</v>
      </c>
      <c r="K89" s="38" t="str">
        <f>+'2日目抽選'!H91</f>
        <v>(宮　崎)</v>
      </c>
      <c r="M89" s="326"/>
      <c r="N89" s="327"/>
      <c r="O89" s="71"/>
    </row>
    <row r="90" spans="1:15" ht="15.75" customHeight="1">
      <c r="A90" s="78" t="s">
        <v>31</v>
      </c>
      <c r="B90" s="72">
        <f>+DB!S43</f>
        <v>234</v>
      </c>
      <c r="C90" s="283" t="str">
        <f>J88</f>
        <v>野市東</v>
      </c>
      <c r="D90" s="250" t="str">
        <f>K88</f>
        <v>(高　知)</v>
      </c>
      <c r="E90" s="44"/>
      <c r="F90" s="45" t="s">
        <v>17</v>
      </c>
      <c r="G90" s="45" t="s">
        <v>17</v>
      </c>
      <c r="H90" s="44" t="s">
        <v>18</v>
      </c>
      <c r="I90" s="46"/>
      <c r="J90" s="283" t="str">
        <f>J89</f>
        <v>ラビッツ</v>
      </c>
      <c r="K90" s="46" t="str">
        <f>K89</f>
        <v>(宮　崎)</v>
      </c>
      <c r="M90" s="73" t="s">
        <v>57</v>
      </c>
      <c r="N90" s="74"/>
      <c r="O90" s="75"/>
    </row>
    <row r="91" spans="1:15" ht="15.75" customHeight="1">
      <c r="D91" s="251"/>
      <c r="K91" s="51"/>
    </row>
    <row r="92" spans="1:15" ht="37.5" customHeight="1">
      <c r="A92" s="27" t="s">
        <v>58</v>
      </c>
      <c r="B92" s="27" t="str">
        <f>"【"&amp;'2日目抽選'!F95&amp;"】"</f>
        <v>【カルッツかわさき】</v>
      </c>
      <c r="C92" s="27"/>
      <c r="D92" s="253" t="str">
        <f>+'2日目抽選'!B95</f>
        <v>Wコート</v>
      </c>
      <c r="E92" s="61"/>
      <c r="F92" s="61"/>
      <c r="G92" s="61"/>
      <c r="H92" s="61"/>
      <c r="I92" s="61"/>
      <c r="J92" s="61"/>
      <c r="K92" s="29" t="s">
        <v>9</v>
      </c>
      <c r="M92" s="328" t="s">
        <v>230</v>
      </c>
      <c r="N92" s="328"/>
      <c r="O92" s="328"/>
    </row>
    <row r="93" spans="1:15" ht="15.75" customHeight="1">
      <c r="A93" s="76" t="s">
        <v>28</v>
      </c>
      <c r="B93" s="65">
        <f>+DB!S44</f>
        <v>235</v>
      </c>
      <c r="C93" s="281" t="str">
        <f>VLOOKUP(D93,DB!$A$2:$B$49,2,0)</f>
        <v>阿智クラブ</v>
      </c>
      <c r="D93" s="248" t="str">
        <f>+'2日目抽選'!C98</f>
        <v>(長　野)</v>
      </c>
      <c r="E93" s="31"/>
      <c r="F93" s="32" t="s">
        <v>17</v>
      </c>
      <c r="G93" s="32" t="s">
        <v>17</v>
      </c>
      <c r="H93" s="31" t="s">
        <v>18</v>
      </c>
      <c r="I93" s="33"/>
      <c r="J93" s="281" t="str">
        <f>VLOOKUP(K93,DB!$A$2:$B$49,2,0)</f>
        <v>藤原</v>
      </c>
      <c r="K93" s="34" t="str">
        <f>+'2日目抽選'!B104</f>
        <v>(大　分)</v>
      </c>
      <c r="M93" s="40" t="s">
        <v>22</v>
      </c>
      <c r="N93" s="41"/>
      <c r="O93" s="42">
        <f>+DB!S58</f>
        <v>303</v>
      </c>
    </row>
    <row r="94" spans="1:15" ht="15.75" customHeight="1">
      <c r="A94" s="77" t="s">
        <v>16</v>
      </c>
      <c r="B94" s="69">
        <f>+DB!S45</f>
        <v>236</v>
      </c>
      <c r="C94" s="282" t="str">
        <f>C93</f>
        <v>阿智クラブ</v>
      </c>
      <c r="D94" s="249" t="str">
        <f>D93</f>
        <v>(長　野)</v>
      </c>
      <c r="E94" s="35"/>
      <c r="F94" s="37" t="s">
        <v>17</v>
      </c>
      <c r="G94" s="37" t="s">
        <v>17</v>
      </c>
      <c r="H94" s="35" t="s">
        <v>18</v>
      </c>
      <c r="I94" s="38"/>
      <c r="J94" s="282" t="str">
        <f>VLOOKUP(K94,DB!$A$2:$B$49,2,0)</f>
        <v>みつわ台</v>
      </c>
      <c r="K94" s="38" t="str">
        <f>+'2日目抽選'!D104</f>
        <v>(千　葉)</v>
      </c>
      <c r="M94" s="48" t="s">
        <v>59</v>
      </c>
      <c r="N94" s="49"/>
      <c r="O94" s="50"/>
    </row>
    <row r="95" spans="1:15" ht="15.75" customHeight="1">
      <c r="A95" s="78" t="s">
        <v>19</v>
      </c>
      <c r="B95" s="72">
        <f>+DB!S46</f>
        <v>237</v>
      </c>
      <c r="C95" s="283" t="str">
        <f>J93</f>
        <v>藤原</v>
      </c>
      <c r="D95" s="311" t="str">
        <f>K93</f>
        <v>(大　分)</v>
      </c>
      <c r="E95" s="44"/>
      <c r="F95" s="45" t="s">
        <v>17</v>
      </c>
      <c r="G95" s="45" t="s">
        <v>17</v>
      </c>
      <c r="H95" s="44" t="s">
        <v>18</v>
      </c>
      <c r="I95" s="46"/>
      <c r="J95" s="283" t="str">
        <f>J94</f>
        <v>みつわ台</v>
      </c>
      <c r="K95" s="46" t="str">
        <f>K94</f>
        <v>(千　葉)</v>
      </c>
      <c r="M95" s="334"/>
      <c r="N95" s="335"/>
      <c r="O95" s="50"/>
    </row>
    <row r="96" spans="1:15" ht="15.75" customHeight="1">
      <c r="A96" s="52"/>
      <c r="B96" s="53"/>
      <c r="C96" s="54"/>
      <c r="D96" s="252"/>
      <c r="E96" s="52"/>
      <c r="F96" s="52"/>
      <c r="G96" s="52"/>
      <c r="H96" s="52"/>
      <c r="I96" s="52"/>
      <c r="J96" s="54"/>
      <c r="K96" s="55"/>
      <c r="M96" s="56"/>
      <c r="N96" s="57"/>
      <c r="O96" s="50"/>
    </row>
    <row r="97" spans="1:15" ht="12.75" customHeight="1">
      <c r="A97" s="52"/>
      <c r="B97" s="53"/>
      <c r="C97" s="54"/>
      <c r="D97" s="252"/>
      <c r="E97" s="52"/>
      <c r="F97" s="52"/>
      <c r="G97" s="52"/>
      <c r="H97" s="52"/>
      <c r="I97" s="52"/>
      <c r="J97" s="54"/>
      <c r="K97" s="55"/>
      <c r="M97" s="58"/>
      <c r="N97" s="59"/>
      <c r="O97" s="60"/>
    </row>
    <row r="98" spans="1:15" ht="9.75" customHeight="1">
      <c r="A98" s="27"/>
      <c r="C98" s="27"/>
      <c r="D98" s="257"/>
      <c r="E98" s="61"/>
      <c r="F98" s="61"/>
      <c r="G98" s="61"/>
      <c r="H98" s="61"/>
      <c r="I98" s="27"/>
      <c r="J98" s="27"/>
      <c r="K98" s="51"/>
      <c r="M98" s="62" t="s">
        <v>27</v>
      </c>
      <c r="N98" s="63" t="s">
        <v>27</v>
      </c>
      <c r="O98" s="64" t="s">
        <v>27</v>
      </c>
    </row>
    <row r="99" spans="1:15" ht="12.75" customHeight="1">
      <c r="A99" s="27" t="s">
        <v>60</v>
      </c>
      <c r="B99" s="27" t="str">
        <f>"【"&amp;'2日目抽選'!F95&amp;"】"</f>
        <v>【カルッツかわさき】</v>
      </c>
      <c r="C99" s="27"/>
      <c r="D99" s="253" t="str">
        <f>+'2日目抽選'!B95</f>
        <v>Wコート</v>
      </c>
      <c r="E99" s="61"/>
      <c r="F99" s="61"/>
      <c r="G99" s="61"/>
      <c r="H99" s="61"/>
      <c r="I99" s="61"/>
      <c r="J99" s="61"/>
      <c r="K99" s="29" t="s">
        <v>9</v>
      </c>
      <c r="M99" s="66"/>
      <c r="N99" s="67"/>
      <c r="O99" s="68"/>
    </row>
    <row r="100" spans="1:15" ht="15.75" customHeight="1">
      <c r="A100" s="76" t="s">
        <v>29</v>
      </c>
      <c r="B100" s="65">
        <f>+DB!S47</f>
        <v>238</v>
      </c>
      <c r="C100" s="281" t="str">
        <f>VLOOKUP(D100,DB!$A$2:$B$49,2,0)</f>
        <v>津田浜っ子ＶＣ</v>
      </c>
      <c r="D100" s="248" t="str">
        <f>+'2日目抽選'!G98</f>
        <v>(徳　島)</v>
      </c>
      <c r="E100" s="31"/>
      <c r="F100" s="32" t="s">
        <v>17</v>
      </c>
      <c r="G100" s="32" t="s">
        <v>17</v>
      </c>
      <c r="H100" s="31" t="s">
        <v>18</v>
      </c>
      <c r="I100" s="33"/>
      <c r="J100" s="281" t="str">
        <f>VLOOKUP(K100,DB!$A$2:$B$49,2,0)</f>
        <v>富岡南</v>
      </c>
      <c r="K100" s="33" t="str">
        <f>+'2日目抽選'!F104</f>
        <v>(群　馬)</v>
      </c>
      <c r="M100" s="56"/>
      <c r="N100" s="70"/>
      <c r="O100" s="50"/>
    </row>
    <row r="101" spans="1:15" ht="15.75" customHeight="1">
      <c r="A101" s="77" t="s">
        <v>30</v>
      </c>
      <c r="B101" s="69">
        <f>+DB!S48</f>
        <v>239</v>
      </c>
      <c r="C101" s="282" t="str">
        <f>C100</f>
        <v>津田浜っ子ＶＣ</v>
      </c>
      <c r="D101" s="249" t="str">
        <f>D100</f>
        <v>(徳　島)</v>
      </c>
      <c r="E101" s="35"/>
      <c r="F101" s="37" t="s">
        <v>17</v>
      </c>
      <c r="G101" s="37" t="s">
        <v>17</v>
      </c>
      <c r="H101" s="35" t="s">
        <v>18</v>
      </c>
      <c r="I101" s="38"/>
      <c r="J101" s="282" t="str">
        <f>VLOOKUP(K101,DB!$A$2:$B$49,2,0)</f>
        <v>シルラビ</v>
      </c>
      <c r="K101" s="39" t="str">
        <f>+'2日目抽選'!H104</f>
        <v>(茨　城)</v>
      </c>
      <c r="M101" s="326"/>
      <c r="N101" s="327"/>
      <c r="O101" s="71"/>
    </row>
    <row r="102" spans="1:15" ht="15.75" customHeight="1">
      <c r="A102" s="78" t="s">
        <v>31</v>
      </c>
      <c r="B102" s="72">
        <f>+DB!S49</f>
        <v>240</v>
      </c>
      <c r="C102" s="283" t="str">
        <f>J100</f>
        <v>富岡南</v>
      </c>
      <c r="D102" s="250" t="str">
        <f>K100</f>
        <v>(群　馬)</v>
      </c>
      <c r="E102" s="44"/>
      <c r="F102" s="45" t="s">
        <v>17</v>
      </c>
      <c r="G102" s="45" t="s">
        <v>17</v>
      </c>
      <c r="H102" s="44" t="s">
        <v>18</v>
      </c>
      <c r="I102" s="46"/>
      <c r="J102" s="283" t="str">
        <f>J101</f>
        <v>シルラビ</v>
      </c>
      <c r="K102" s="47" t="str">
        <f>K101</f>
        <v>(茨　城)</v>
      </c>
      <c r="M102" s="73" t="s">
        <v>61</v>
      </c>
      <c r="N102" s="74"/>
      <c r="O102" s="75"/>
    </row>
    <row r="103" spans="1:15" ht="15.75" customHeight="1"/>
    <row r="104" spans="1:15" ht="15.75" customHeight="1"/>
    <row r="105" spans="1:15" ht="15.75" customHeight="1"/>
    <row r="106" spans="1:15" ht="15.75" customHeight="1"/>
    <row r="107" spans="1:15" ht="15.75" customHeight="1"/>
    <row r="108" spans="1:15" ht="15.75" customHeight="1"/>
    <row r="109" spans="1:15" ht="15.75" customHeight="1"/>
  </sheetData>
  <sheetProtection algorithmName="SHA-512" hashValue="8qOnE3nGYKtViTRwloJz8muinQGG93q9V5fnuqWwN+e13zdGDhILokpLpnr1L5w4GLJ/zBMGYqA0tBEMJ6rYXw==" saltValue="7nxux6wiyXIn0uQg8JiuLQ==" spinCount="100000" sheet="1" objects="1" scenarios="1"/>
  <mergeCells count="27">
    <mergeCell ref="M89:N89"/>
    <mergeCell ref="M92:O92"/>
    <mergeCell ref="M95:N95"/>
    <mergeCell ref="M101:N101"/>
    <mergeCell ref="M80:O80"/>
    <mergeCell ref="M71:N71"/>
    <mergeCell ref="M32:N32"/>
    <mergeCell ref="M38:N38"/>
    <mergeCell ref="M41:O41"/>
    <mergeCell ref="M44:N44"/>
    <mergeCell ref="M50:N50"/>
    <mergeCell ref="M77:N77"/>
    <mergeCell ref="M29:O29"/>
    <mergeCell ref="A4:A5"/>
    <mergeCell ref="C4:K4"/>
    <mergeCell ref="C5:D5"/>
    <mergeCell ref="E5:I5"/>
    <mergeCell ref="J5:K5"/>
    <mergeCell ref="M5:O5"/>
    <mergeCell ref="M8:N8"/>
    <mergeCell ref="M17:O17"/>
    <mergeCell ref="M20:N20"/>
    <mergeCell ref="M26:N26"/>
    <mergeCell ref="M56:O56"/>
    <mergeCell ref="M59:N59"/>
    <mergeCell ref="M65:N65"/>
    <mergeCell ref="M68:O68"/>
  </mergeCells>
  <phoneticPr fontId="1"/>
  <pageMargins left="0.7" right="0.7" top="0.75" bottom="0.75" header="0.3" footer="0.3"/>
  <pageSetup paperSize="9" scale="88" orientation="portrait" horizontalDpi="4294967293" r:id="rId1"/>
  <rowBreaks count="1" manualBreakCount="1">
    <brk id="54"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id="{8AA13F34-CBF2-4758-B06A-8200B173652F}">
            <xm:f>DB!$L$50&gt;0</xm:f>
            <x14:dxf>
              <fill>
                <patternFill>
                  <bgColor rgb="FFFF0000"/>
                </patternFill>
              </fill>
            </x14:dxf>
          </x14:cfRule>
          <xm:sqref>A1:O1</xm:sqref>
        </x14:conditionalFormatting>
        <x14:conditionalFormatting xmlns:xm="http://schemas.microsoft.com/office/excel/2006/main">
          <x14:cfRule type="expression" priority="1" id="{E08044E8-5275-44F9-AF59-0F4EDD999B58}">
            <xm:f>DB!$N$50&gt;0</xm:f>
            <x14:dxf>
              <fill>
                <patternFill>
                  <bgColor rgb="FFFF0000"/>
                </patternFill>
              </fill>
            </x14:dxf>
          </x14:cfRule>
          <xm:sqref>A2:O2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Y46"/>
  <sheetViews>
    <sheetView zoomScale="75" zoomScaleNormal="75" workbookViewId="0">
      <pane ySplit="2" topLeftCell="A3" activePane="bottomLeft" state="frozen"/>
      <selection activeCell="J5" activeCellId="1" sqref="Z5:AB37 J5:L37"/>
      <selection pane="bottomLeft" activeCell="J5" sqref="J5"/>
    </sheetView>
  </sheetViews>
  <sheetFormatPr defaultColWidth="9" defaultRowHeight="21"/>
  <cols>
    <col min="1" max="1" width="2.125" style="81" customWidth="1"/>
    <col min="2" max="2" width="5" style="82" customWidth="1"/>
    <col min="3" max="6" width="5" style="83" customWidth="1"/>
    <col min="7" max="7" width="5" style="84" customWidth="1"/>
    <col min="8" max="8" width="5" style="85" hidden="1" customWidth="1"/>
    <col min="9" max="9" width="5" style="86" customWidth="1"/>
    <col min="10" max="10" width="5" style="83" customWidth="1"/>
    <col min="11" max="11" width="5" style="86" customWidth="1"/>
    <col min="12" max="12" width="5" style="87" customWidth="1"/>
    <col min="13" max="13" width="5" style="83" customWidth="1"/>
    <col min="14" max="14" width="5" style="85" hidden="1" customWidth="1"/>
    <col min="15" max="15" width="5" style="84" customWidth="1"/>
    <col min="16" max="16" width="22.875" style="83" customWidth="1"/>
    <col min="17" max="17" width="2.125" style="81" customWidth="1"/>
    <col min="18" max="18" width="5" style="82" customWidth="1"/>
    <col min="19" max="22" width="5" style="83" customWidth="1"/>
    <col min="23" max="23" width="5" style="84" customWidth="1"/>
    <col min="24" max="24" width="5" style="85" hidden="1" customWidth="1"/>
    <col min="25" max="25" width="5" style="86" customWidth="1"/>
    <col min="26" max="26" width="5" style="83" customWidth="1"/>
    <col min="27" max="27" width="5" style="86" customWidth="1"/>
    <col min="28" max="28" width="5" style="87" customWidth="1"/>
    <col min="29" max="29" width="5" style="83" customWidth="1"/>
    <col min="30" max="30" width="5" style="85" hidden="1" customWidth="1"/>
    <col min="31" max="31" width="5" style="84" customWidth="1"/>
    <col min="32" max="32" width="22.875" style="83" customWidth="1"/>
    <col min="33" max="33" width="2.125" style="81" customWidth="1"/>
    <col min="34" max="34" width="5" style="82" customWidth="1"/>
    <col min="35" max="38" width="5" style="83" customWidth="1"/>
    <col min="39" max="39" width="5" style="84" customWidth="1"/>
    <col min="40" max="40" width="5" style="85" hidden="1" customWidth="1"/>
    <col min="41" max="41" width="5" style="86" customWidth="1"/>
    <col min="42" max="42" width="5" style="83" customWidth="1"/>
    <col min="43" max="43" width="5" style="86" customWidth="1"/>
    <col min="44" max="44" width="5" style="87" customWidth="1"/>
    <col min="45" max="45" width="5" style="83" customWidth="1"/>
    <col min="46" max="46" width="5" style="85" hidden="1" customWidth="1"/>
    <col min="47" max="47" width="5" style="84" customWidth="1"/>
    <col min="48" max="48" width="22.875" style="83" customWidth="1"/>
    <col min="49" max="49" width="2.125" style="81" customWidth="1"/>
    <col min="50" max="50" width="5" style="82" customWidth="1"/>
    <col min="51" max="54" width="5" style="83" customWidth="1"/>
    <col min="55" max="55" width="5" style="84" customWidth="1"/>
    <col min="56" max="56" width="5" style="85" hidden="1" customWidth="1"/>
    <col min="57" max="57" width="5" style="86" customWidth="1"/>
    <col min="58" max="58" width="5" style="83" customWidth="1"/>
    <col min="59" max="59" width="5" style="86" customWidth="1"/>
    <col min="60" max="60" width="5" style="87" customWidth="1"/>
    <col min="61" max="61" width="5" style="83" customWidth="1"/>
    <col min="62" max="62" width="5" style="85" hidden="1" customWidth="1"/>
    <col min="63" max="63" width="5" style="84" customWidth="1"/>
    <col min="64" max="64" width="22.875" style="83" customWidth="1"/>
    <col min="65" max="65" width="2.125" style="81" customWidth="1"/>
    <col min="66" max="66" width="5" style="82" customWidth="1"/>
    <col min="67" max="70" width="5" style="83" customWidth="1"/>
    <col min="71" max="71" width="5" style="84" customWidth="1"/>
    <col min="72" max="72" width="5" style="85" hidden="1" customWidth="1"/>
    <col min="73" max="73" width="5" style="86" customWidth="1"/>
    <col min="74" max="74" width="5" style="83" customWidth="1"/>
    <col min="75" max="75" width="5" style="86" customWidth="1"/>
    <col min="76" max="76" width="5" style="87" customWidth="1"/>
    <col min="77" max="77" width="5" style="83" customWidth="1"/>
    <col min="78" max="78" width="5" style="85" hidden="1" customWidth="1"/>
    <col min="79" max="79" width="5" style="84" customWidth="1"/>
    <col min="80" max="80" width="22.875" style="83" customWidth="1"/>
    <col min="81" max="81" width="2.125" style="81" customWidth="1"/>
    <col min="82" max="82" width="5" style="82" customWidth="1"/>
    <col min="83" max="86" width="5" style="83" customWidth="1"/>
    <col min="87" max="87" width="5" style="84" customWidth="1"/>
    <col min="88" max="88" width="5" style="85" hidden="1" customWidth="1"/>
    <col min="89" max="89" width="5" style="86" customWidth="1"/>
    <col min="90" max="90" width="5" style="83" customWidth="1"/>
    <col min="91" max="91" width="5" style="86" customWidth="1"/>
    <col min="92" max="92" width="5" style="87" customWidth="1"/>
    <col min="93" max="93" width="5" style="83" customWidth="1"/>
    <col min="94" max="94" width="5" style="85" hidden="1" customWidth="1"/>
    <col min="95" max="95" width="5" style="84" customWidth="1"/>
    <col min="96" max="96" width="22.875" style="83" customWidth="1"/>
    <col min="97" max="97" width="2.125" style="81" customWidth="1"/>
    <col min="98" max="98" width="5" style="82" customWidth="1"/>
    <col min="99" max="102" width="5" style="83" customWidth="1"/>
    <col min="103" max="103" width="5" style="84" customWidth="1"/>
    <col min="104" max="104" width="5" style="85" hidden="1" customWidth="1"/>
    <col min="105" max="105" width="5" style="86" customWidth="1"/>
    <col min="106" max="106" width="5" style="83" customWidth="1"/>
    <col min="107" max="107" width="5" style="86" customWidth="1"/>
    <col min="108" max="108" width="5" style="87" customWidth="1"/>
    <col min="109" max="109" width="5" style="83" customWidth="1"/>
    <col min="110" max="110" width="5" style="85" hidden="1" customWidth="1"/>
    <col min="111" max="111" width="5" style="84" customWidth="1"/>
    <col min="112" max="112" width="22.875" style="83" customWidth="1"/>
    <col min="113" max="113" width="2.125" style="81" customWidth="1"/>
    <col min="114" max="114" width="5" style="82" customWidth="1"/>
    <col min="115" max="118" width="5" style="83" customWidth="1"/>
    <col min="119" max="119" width="5" style="84" customWidth="1"/>
    <col min="120" max="120" width="5" style="85" hidden="1" customWidth="1"/>
    <col min="121" max="121" width="5" style="86" customWidth="1"/>
    <col min="122" max="122" width="5" style="83" customWidth="1"/>
    <col min="123" max="123" width="5" style="86" customWidth="1"/>
    <col min="124" max="124" width="5" style="87" customWidth="1"/>
    <col min="125" max="125" width="5" style="83" customWidth="1"/>
    <col min="126" max="126" width="5" style="85" hidden="1" customWidth="1"/>
    <col min="127" max="127" width="5" style="84" customWidth="1"/>
    <col min="128" max="128" width="22.875" style="83" customWidth="1"/>
    <col min="129" max="129" width="2.125" style="81" customWidth="1"/>
    <col min="130" max="16384" width="9" style="81"/>
  </cols>
  <sheetData>
    <row r="1" spans="1:129" ht="21.75" thickBot="1">
      <c r="P1" s="86"/>
    </row>
    <row r="2" spans="1:129" ht="21" customHeight="1" thickBot="1">
      <c r="B2" s="343" t="str">
        <f>+'2日目抽選'!F3</f>
        <v>とどろきアリーナ</v>
      </c>
      <c r="C2" s="344"/>
      <c r="D2" s="344"/>
      <c r="E2" s="344"/>
      <c r="F2" s="344"/>
      <c r="G2" s="344"/>
      <c r="H2" s="344"/>
      <c r="I2" s="344"/>
      <c r="J2" s="344"/>
      <c r="K2" s="344"/>
      <c r="L2" s="345" t="str">
        <f>+'2日目抽選'!B3</f>
        <v>Bコート</v>
      </c>
      <c r="M2" s="345"/>
      <c r="N2" s="345"/>
      <c r="O2" s="345"/>
      <c r="P2" s="346"/>
      <c r="R2" s="343" t="str">
        <f>+'2日目抽選'!F17</f>
        <v>とどろきアリーナ</v>
      </c>
      <c r="S2" s="344"/>
      <c r="T2" s="344"/>
      <c r="U2" s="344"/>
      <c r="V2" s="344"/>
      <c r="W2" s="344"/>
      <c r="X2" s="344"/>
      <c r="Y2" s="344"/>
      <c r="Z2" s="344"/>
      <c r="AA2" s="344"/>
      <c r="AB2" s="345" t="str">
        <f>+'2日目抽選'!B17</f>
        <v>Eコート</v>
      </c>
      <c r="AC2" s="345"/>
      <c r="AD2" s="345"/>
      <c r="AE2" s="345"/>
      <c r="AF2" s="346"/>
      <c r="AH2" s="343" t="str">
        <f>+'2日目抽選'!F30</f>
        <v>町田市立総合体育館</v>
      </c>
      <c r="AI2" s="344"/>
      <c r="AJ2" s="344"/>
      <c r="AK2" s="344"/>
      <c r="AL2" s="344"/>
      <c r="AM2" s="344"/>
      <c r="AN2" s="344"/>
      <c r="AO2" s="344"/>
      <c r="AP2" s="344"/>
      <c r="AQ2" s="344"/>
      <c r="AR2" s="345" t="str">
        <f>+'2日目抽選'!B30</f>
        <v>Hコート</v>
      </c>
      <c r="AS2" s="345"/>
      <c r="AT2" s="345"/>
      <c r="AU2" s="345"/>
      <c r="AV2" s="346"/>
      <c r="AX2" s="343" t="str">
        <f>+'2日目抽選'!F43</f>
        <v>所沢市民体育館</v>
      </c>
      <c r="AY2" s="344"/>
      <c r="AZ2" s="344"/>
      <c r="BA2" s="344"/>
      <c r="BB2" s="344"/>
      <c r="BC2" s="344"/>
      <c r="BD2" s="344"/>
      <c r="BE2" s="344"/>
      <c r="BF2" s="344"/>
      <c r="BG2" s="344"/>
      <c r="BH2" s="345" t="str">
        <f>+'2日目抽選'!B43</f>
        <v>Kコート</v>
      </c>
      <c r="BI2" s="345"/>
      <c r="BJ2" s="345"/>
      <c r="BK2" s="345"/>
      <c r="BL2" s="346"/>
      <c r="BN2" s="343" t="str">
        <f>+'2日目抽選'!F56</f>
        <v>所沢市民体育館</v>
      </c>
      <c r="BO2" s="344"/>
      <c r="BP2" s="344"/>
      <c r="BQ2" s="344"/>
      <c r="BR2" s="344"/>
      <c r="BS2" s="344"/>
      <c r="BT2" s="344"/>
      <c r="BU2" s="344"/>
      <c r="BV2" s="344"/>
      <c r="BW2" s="344"/>
      <c r="BX2" s="345" t="str">
        <f>+'2日目抽選'!B56</f>
        <v>Nコート</v>
      </c>
      <c r="BY2" s="345"/>
      <c r="BZ2" s="345"/>
      <c r="CA2" s="345"/>
      <c r="CB2" s="346"/>
      <c r="CD2" s="343" t="str">
        <f>+'2日目抽選'!F69</f>
        <v>浦安市運動公園総合体育館</v>
      </c>
      <c r="CE2" s="344"/>
      <c r="CF2" s="344"/>
      <c r="CG2" s="344"/>
      <c r="CH2" s="344"/>
      <c r="CI2" s="344"/>
      <c r="CJ2" s="344"/>
      <c r="CK2" s="344"/>
      <c r="CL2" s="344"/>
      <c r="CM2" s="344"/>
      <c r="CN2" s="345" t="str">
        <f>+'2日目抽選'!B69</f>
        <v>Qコート</v>
      </c>
      <c r="CO2" s="345"/>
      <c r="CP2" s="345"/>
      <c r="CQ2" s="345"/>
      <c r="CR2" s="346"/>
      <c r="CT2" s="343" t="str">
        <f>+'2日目抽選'!F82</f>
        <v>カルッツかわさき</v>
      </c>
      <c r="CU2" s="344"/>
      <c r="CV2" s="344"/>
      <c r="CW2" s="344"/>
      <c r="CX2" s="344"/>
      <c r="CY2" s="344"/>
      <c r="CZ2" s="344"/>
      <c r="DA2" s="344"/>
      <c r="DB2" s="344"/>
      <c r="DC2" s="344"/>
      <c r="DD2" s="345" t="str">
        <f>+'2日目抽選'!B82</f>
        <v>Tコート</v>
      </c>
      <c r="DE2" s="345"/>
      <c r="DF2" s="345"/>
      <c r="DG2" s="345"/>
      <c r="DH2" s="346"/>
      <c r="DJ2" s="343" t="str">
        <f>+'2日目抽選'!F95</f>
        <v>カルッツかわさき</v>
      </c>
      <c r="DK2" s="344"/>
      <c r="DL2" s="344"/>
      <c r="DM2" s="344"/>
      <c r="DN2" s="344"/>
      <c r="DO2" s="344"/>
      <c r="DP2" s="344"/>
      <c r="DQ2" s="344"/>
      <c r="DR2" s="344"/>
      <c r="DS2" s="344"/>
      <c r="DT2" s="345" t="str">
        <f>+'2日目抽選'!B95</f>
        <v>Wコート</v>
      </c>
      <c r="DU2" s="345"/>
      <c r="DV2" s="345"/>
      <c r="DW2" s="345"/>
      <c r="DX2" s="346"/>
    </row>
    <row r="3" spans="1:129" ht="18" thickBot="1">
      <c r="A3" s="88"/>
      <c r="B3" s="89" t="s">
        <v>28</v>
      </c>
      <c r="C3" s="90"/>
      <c r="D3" s="90"/>
      <c r="E3" s="90"/>
      <c r="F3" s="90"/>
      <c r="G3" s="90"/>
      <c r="H3" s="90"/>
      <c r="I3" s="90"/>
      <c r="J3" s="91"/>
      <c r="K3" s="91"/>
      <c r="L3" s="91"/>
      <c r="M3" s="90"/>
      <c r="N3" s="90"/>
      <c r="O3" s="90"/>
      <c r="P3" s="92"/>
      <c r="Q3" s="93"/>
      <c r="R3" s="89" t="s">
        <v>28</v>
      </c>
      <c r="S3" s="90"/>
      <c r="T3" s="90"/>
      <c r="U3" s="90"/>
      <c r="V3" s="90"/>
      <c r="W3" s="90"/>
      <c r="X3" s="90"/>
      <c r="Y3" s="90"/>
      <c r="Z3" s="91"/>
      <c r="AA3" s="91"/>
      <c r="AB3" s="91"/>
      <c r="AC3" s="90"/>
      <c r="AD3" s="90"/>
      <c r="AE3" s="90"/>
      <c r="AF3" s="92"/>
      <c r="AG3" s="93"/>
      <c r="AH3" s="89" t="s">
        <v>28</v>
      </c>
      <c r="AI3" s="90"/>
      <c r="AJ3" s="90"/>
      <c r="AK3" s="90"/>
      <c r="AL3" s="90"/>
      <c r="AM3" s="90"/>
      <c r="AN3" s="90"/>
      <c r="AO3" s="90"/>
      <c r="AP3" s="91"/>
      <c r="AQ3" s="91"/>
      <c r="AR3" s="91"/>
      <c r="AS3" s="90"/>
      <c r="AT3" s="90"/>
      <c r="AU3" s="90"/>
      <c r="AV3" s="92"/>
      <c r="AW3" s="93"/>
      <c r="AX3" s="89" t="s">
        <v>28</v>
      </c>
      <c r="AY3" s="90"/>
      <c r="AZ3" s="90"/>
      <c r="BA3" s="90"/>
      <c r="BB3" s="90"/>
      <c r="BC3" s="90"/>
      <c r="BD3" s="90"/>
      <c r="BE3" s="90"/>
      <c r="BF3" s="91"/>
      <c r="BG3" s="91"/>
      <c r="BH3" s="91"/>
      <c r="BI3" s="90"/>
      <c r="BJ3" s="90"/>
      <c r="BK3" s="90"/>
      <c r="BL3" s="92"/>
      <c r="BM3" s="93"/>
      <c r="BN3" s="89" t="s">
        <v>28</v>
      </c>
      <c r="BO3" s="90"/>
      <c r="BP3" s="90"/>
      <c r="BQ3" s="90"/>
      <c r="BR3" s="90"/>
      <c r="BS3" s="90"/>
      <c r="BT3" s="90"/>
      <c r="BU3" s="90"/>
      <c r="BV3" s="91"/>
      <c r="BW3" s="91"/>
      <c r="BX3" s="91"/>
      <c r="BY3" s="90"/>
      <c r="BZ3" s="90"/>
      <c r="CA3" s="90"/>
      <c r="CB3" s="92"/>
      <c r="CC3" s="93"/>
      <c r="CD3" s="89" t="s">
        <v>28</v>
      </c>
      <c r="CE3" s="90"/>
      <c r="CF3" s="90"/>
      <c r="CG3" s="90"/>
      <c r="CH3" s="90"/>
      <c r="CI3" s="90"/>
      <c r="CJ3" s="90"/>
      <c r="CK3" s="90"/>
      <c r="CL3" s="91"/>
      <c r="CM3" s="91"/>
      <c r="CN3" s="91"/>
      <c r="CO3" s="90"/>
      <c r="CP3" s="90"/>
      <c r="CQ3" s="90"/>
      <c r="CR3" s="92"/>
      <c r="CS3" s="93"/>
      <c r="CT3" s="89" t="s">
        <v>28</v>
      </c>
      <c r="CU3" s="90"/>
      <c r="CV3" s="90"/>
      <c r="CW3" s="90"/>
      <c r="CX3" s="90"/>
      <c r="CY3" s="90"/>
      <c r="CZ3" s="90"/>
      <c r="DA3" s="90"/>
      <c r="DB3" s="91"/>
      <c r="DC3" s="91"/>
      <c r="DD3" s="91"/>
      <c r="DE3" s="90"/>
      <c r="DF3" s="90"/>
      <c r="DG3" s="90"/>
      <c r="DH3" s="92"/>
      <c r="DI3" s="93"/>
      <c r="DJ3" s="89" t="s">
        <v>28</v>
      </c>
      <c r="DK3" s="90"/>
      <c r="DL3" s="90"/>
      <c r="DM3" s="90"/>
      <c r="DN3" s="90"/>
      <c r="DO3" s="90"/>
      <c r="DP3" s="90"/>
      <c r="DQ3" s="90"/>
      <c r="DR3" s="91"/>
      <c r="DS3" s="91"/>
      <c r="DT3" s="91"/>
      <c r="DU3" s="90"/>
      <c r="DV3" s="90"/>
      <c r="DW3" s="90"/>
      <c r="DX3" s="92"/>
      <c r="DY3" s="88"/>
    </row>
    <row r="4" spans="1:129" ht="21.75" thickBot="1">
      <c r="A4" s="94"/>
      <c r="B4" s="95" t="s">
        <v>62</v>
      </c>
      <c r="C4" s="96"/>
      <c r="D4" s="96"/>
      <c r="E4" s="96"/>
      <c r="F4" s="96"/>
      <c r="G4" s="97"/>
      <c r="H4" s="98"/>
      <c r="I4" s="99" t="str">
        <f>IF(L4="",IF(J4="","",IF(J4="",IF(L4&lt;20,21,L4+2),J4)),IF(L4&lt;20,21,L4+2))</f>
        <v/>
      </c>
      <c r="J4" s="100"/>
      <c r="K4" s="101"/>
      <c r="L4" s="100"/>
      <c r="M4" s="99" t="str">
        <f>IF(J4="",IF(L4="","",IF(L4="",IF(J4&lt;20,21,J4+2),L4)),IF(J4&lt;20,21,J4+2))</f>
        <v/>
      </c>
      <c r="N4" s="98"/>
      <c r="O4" s="97"/>
      <c r="P4" s="102" t="s">
        <v>62</v>
      </c>
      <c r="Q4" s="93"/>
      <c r="R4" s="95" t="s">
        <v>62</v>
      </c>
      <c r="S4" s="96"/>
      <c r="T4" s="96"/>
      <c r="U4" s="96"/>
      <c r="V4" s="96"/>
      <c r="W4" s="97"/>
      <c r="X4" s="98"/>
      <c r="Y4" s="99" t="str">
        <f>IF(AB4="",IF(Z4="","",IF(Z4="",IF(AB4&lt;20,21,AB4+2),Z4)),IF(AB4&lt;20,21,AB4+2))</f>
        <v/>
      </c>
      <c r="Z4" s="100"/>
      <c r="AA4" s="101"/>
      <c r="AB4" s="100"/>
      <c r="AC4" s="99" t="str">
        <f>IF(Z4="",IF(AB4="","",IF(AB4="",IF(Z4&lt;20,21,Z4+2),AB4)),IF(Z4&lt;20,21,Z4+2))</f>
        <v/>
      </c>
      <c r="AD4" s="98"/>
      <c r="AE4" s="97"/>
      <c r="AF4" s="102" t="s">
        <v>62</v>
      </c>
      <c r="AG4" s="93"/>
      <c r="AH4" s="95" t="s">
        <v>62</v>
      </c>
      <c r="AI4" s="96"/>
      <c r="AJ4" s="96"/>
      <c r="AK4" s="96"/>
      <c r="AL4" s="96"/>
      <c r="AM4" s="97"/>
      <c r="AN4" s="98"/>
      <c r="AO4" s="99" t="str">
        <f>IF(AR4="",IF(AP4="","",IF(AP4="",IF(AR4&lt;20,21,AR4+2),AP4)),IF(AR4&lt;20,21,AR4+2))</f>
        <v/>
      </c>
      <c r="AP4" s="100"/>
      <c r="AQ4" s="101"/>
      <c r="AR4" s="100"/>
      <c r="AS4" s="99" t="str">
        <f>IF(AP4="",IF(AR4="","",IF(AR4="",IF(AP4&lt;20,21,AP4+2),AR4)),IF(AP4&lt;20,21,AP4+2))</f>
        <v/>
      </c>
      <c r="AT4" s="98"/>
      <c r="AU4" s="97"/>
      <c r="AV4" s="102" t="s">
        <v>62</v>
      </c>
      <c r="AW4" s="93"/>
      <c r="AX4" s="95" t="s">
        <v>62</v>
      </c>
      <c r="AY4" s="96"/>
      <c r="AZ4" s="96"/>
      <c r="BA4" s="96"/>
      <c r="BB4" s="96"/>
      <c r="BC4" s="97"/>
      <c r="BD4" s="98"/>
      <c r="BE4" s="99" t="str">
        <f>IF(BH4="",IF(BF4="","",IF(BF4="",IF(BH4&lt;20,21,BH4+2),BF4)),IF(BH4&lt;20,21,BH4+2))</f>
        <v/>
      </c>
      <c r="BF4" s="100"/>
      <c r="BG4" s="101"/>
      <c r="BH4" s="100"/>
      <c r="BI4" s="99" t="str">
        <f>IF(BF4="",IF(BH4="","",IF(BH4="",IF(BF4&lt;20,21,BF4+2),BH4)),IF(BF4&lt;20,21,BF4+2))</f>
        <v/>
      </c>
      <c r="BJ4" s="98"/>
      <c r="BK4" s="97"/>
      <c r="BL4" s="102" t="s">
        <v>62</v>
      </c>
      <c r="BM4" s="93"/>
      <c r="BN4" s="95" t="s">
        <v>62</v>
      </c>
      <c r="BO4" s="96"/>
      <c r="BP4" s="96"/>
      <c r="BQ4" s="96"/>
      <c r="BR4" s="96"/>
      <c r="BS4" s="97"/>
      <c r="BT4" s="98"/>
      <c r="BU4" s="99" t="str">
        <f>IF(BX4="",IF(BV4="","",IF(BV4="",IF(BX4&lt;20,21,BX4+2),BV4)),IF(BX4&lt;20,21,BX4+2))</f>
        <v/>
      </c>
      <c r="BV4" s="100"/>
      <c r="BW4" s="101"/>
      <c r="BX4" s="100"/>
      <c r="BY4" s="99" t="str">
        <f>IF(BV4="",IF(BX4="","",IF(BX4="",IF(BV4&lt;20,21,BV4+2),BX4)),IF(BV4&lt;20,21,BV4+2))</f>
        <v/>
      </c>
      <c r="BZ4" s="98"/>
      <c r="CA4" s="97"/>
      <c r="CB4" s="102" t="s">
        <v>62</v>
      </c>
      <c r="CC4" s="93"/>
      <c r="CD4" s="95" t="s">
        <v>62</v>
      </c>
      <c r="CE4" s="96"/>
      <c r="CF4" s="96"/>
      <c r="CG4" s="96"/>
      <c r="CH4" s="96"/>
      <c r="CI4" s="97"/>
      <c r="CJ4" s="98"/>
      <c r="CK4" s="99" t="str">
        <f>IF(CN4="",IF(CL4="","",IF(CL4="",IF(CN4&lt;20,21,CN4+2),CL4)),IF(CN4&lt;20,21,CN4+2))</f>
        <v/>
      </c>
      <c r="CL4" s="100"/>
      <c r="CM4" s="101"/>
      <c r="CN4" s="100"/>
      <c r="CO4" s="99" t="str">
        <f>IF(CL4="",IF(CN4="","",IF(CN4="",IF(CL4&lt;20,21,CL4+2),CN4)),IF(CL4&lt;20,21,CL4+2))</f>
        <v/>
      </c>
      <c r="CP4" s="98"/>
      <c r="CQ4" s="97"/>
      <c r="CR4" s="102" t="s">
        <v>62</v>
      </c>
      <c r="CS4" s="93"/>
      <c r="CT4" s="95" t="s">
        <v>62</v>
      </c>
      <c r="CU4" s="96"/>
      <c r="CV4" s="96"/>
      <c r="CW4" s="96"/>
      <c r="CX4" s="96"/>
      <c r="CY4" s="97"/>
      <c r="CZ4" s="98"/>
      <c r="DA4" s="99" t="str">
        <f>IF(DD4="",IF(DB4="","",IF(DB4="",IF(DD4&lt;20,21,DD4+2),DB4)),IF(DD4&lt;20,21,DD4+2))</f>
        <v/>
      </c>
      <c r="DB4" s="100"/>
      <c r="DC4" s="101"/>
      <c r="DD4" s="100"/>
      <c r="DE4" s="99" t="str">
        <f>IF(DB4="",IF(DD4="","",IF(DD4="",IF(DB4&lt;20,21,DB4+2),DD4)),IF(DB4&lt;20,21,DB4+2))</f>
        <v/>
      </c>
      <c r="DF4" s="98"/>
      <c r="DG4" s="97"/>
      <c r="DH4" s="102" t="s">
        <v>62</v>
      </c>
      <c r="DI4" s="93"/>
      <c r="DJ4" s="95" t="s">
        <v>62</v>
      </c>
      <c r="DK4" s="96"/>
      <c r="DL4" s="96"/>
      <c r="DM4" s="96"/>
      <c r="DN4" s="96"/>
      <c r="DO4" s="97"/>
      <c r="DP4" s="98"/>
      <c r="DQ4" s="99" t="str">
        <f>IF(DT4="",IF(DR4="","",IF(DR4="",IF(DT4&lt;20,21,DT4+2),DR4)),IF(DT4&lt;20,21,DT4+2))</f>
        <v/>
      </c>
      <c r="DR4" s="100"/>
      <c r="DS4" s="101"/>
      <c r="DT4" s="100"/>
      <c r="DU4" s="99" t="str">
        <f>IF(DR4="",IF(DT4="","",IF(DT4="",IF(DR4&lt;20,21,DR4+2),DT4)),IF(DR4&lt;20,21,DR4+2))</f>
        <v/>
      </c>
      <c r="DV4" s="98"/>
      <c r="DW4" s="97"/>
      <c r="DX4" s="102" t="s">
        <v>62</v>
      </c>
      <c r="DY4" s="94"/>
    </row>
    <row r="5" spans="1:129">
      <c r="A5" s="94"/>
      <c r="B5" s="103"/>
      <c r="C5" s="104"/>
      <c r="D5" s="104"/>
      <c r="E5" s="104"/>
      <c r="F5" s="104"/>
      <c r="G5" s="105"/>
      <c r="H5" s="106">
        <f>IF(I5&gt;M5,1,0)</f>
        <v>0</v>
      </c>
      <c r="I5" s="107" t="str">
        <f>IF(L5="",IF(J5="","",IF(J5="",IF(L5&lt;20,21,L5+2),J5)),IF(L5&lt;20,21,L5+2))</f>
        <v/>
      </c>
      <c r="J5" s="108"/>
      <c r="K5" s="109" t="s">
        <v>63</v>
      </c>
      <c r="L5" s="108"/>
      <c r="M5" s="107" t="str">
        <f>IF(J5="",IF(L5="","",IF(L5="",IF(J5&lt;20,21,J5+2),L5)),IF(J5&lt;20,21,J5+2))</f>
        <v/>
      </c>
      <c r="N5" s="106">
        <f>IF(I5&lt;M5,1,0)</f>
        <v>0</v>
      </c>
      <c r="O5" s="105"/>
      <c r="P5" s="110"/>
      <c r="Q5" s="93"/>
      <c r="R5" s="103"/>
      <c r="S5" s="104"/>
      <c r="T5" s="104"/>
      <c r="U5" s="104"/>
      <c r="V5" s="104"/>
      <c r="W5" s="105"/>
      <c r="X5" s="106">
        <f>IF(Y5&gt;AC5,1,0)</f>
        <v>0</v>
      </c>
      <c r="Y5" s="107" t="str">
        <f>IF(AB5="",IF(Z5="","",IF(Z5="",IF(AB5&lt;20,21,AB5+2),Z5)),IF(AB5&lt;20,21,AB5+2))</f>
        <v/>
      </c>
      <c r="Z5" s="108"/>
      <c r="AA5" s="109" t="s">
        <v>63</v>
      </c>
      <c r="AB5" s="108"/>
      <c r="AC5" s="107" t="str">
        <f>IF(Z5="",IF(AB5="","",IF(AB5="",IF(Z5&lt;20,21,Z5+2),AB5)),IF(Z5&lt;20,21,Z5+2))</f>
        <v/>
      </c>
      <c r="AD5" s="106">
        <f>IF(Y5&lt;AC5,1,0)</f>
        <v>0</v>
      </c>
      <c r="AE5" s="105"/>
      <c r="AF5" s="110"/>
      <c r="AG5" s="93"/>
      <c r="AH5" s="103"/>
      <c r="AI5" s="104"/>
      <c r="AJ5" s="104"/>
      <c r="AK5" s="104"/>
      <c r="AL5" s="104"/>
      <c r="AM5" s="105"/>
      <c r="AN5" s="106">
        <f>IF(AO5&gt;AS5,1,0)</f>
        <v>0</v>
      </c>
      <c r="AO5" s="107" t="str">
        <f>IF(AR5="",IF(AP5="","",IF(AP5="",IF(AR5&lt;20,21,AR5+2),AP5)),IF(AR5&lt;20,21,AR5+2))</f>
        <v/>
      </c>
      <c r="AP5" s="108"/>
      <c r="AQ5" s="109" t="s">
        <v>63</v>
      </c>
      <c r="AR5" s="108"/>
      <c r="AS5" s="107" t="str">
        <f>IF(AP5="",IF(AR5="","",IF(AR5="",IF(AP5&lt;20,21,AP5+2),AR5)),IF(AP5&lt;20,21,AP5+2))</f>
        <v/>
      </c>
      <c r="AT5" s="106">
        <f>IF(AO5&lt;AS5,1,0)</f>
        <v>0</v>
      </c>
      <c r="AU5" s="105"/>
      <c r="AV5" s="110"/>
      <c r="AW5" s="93"/>
      <c r="AX5" s="103"/>
      <c r="AY5" s="104"/>
      <c r="AZ5" s="104"/>
      <c r="BA5" s="104"/>
      <c r="BB5" s="104"/>
      <c r="BC5" s="105"/>
      <c r="BD5" s="106">
        <f>IF(BE5&gt;BI5,1,0)</f>
        <v>0</v>
      </c>
      <c r="BE5" s="107" t="str">
        <f>IF(BH5="",IF(BF5="","",IF(BF5="",IF(BH5&lt;20,21,BH5+2),BF5)),IF(BH5&lt;20,21,BH5+2))</f>
        <v/>
      </c>
      <c r="BF5" s="108"/>
      <c r="BG5" s="109" t="s">
        <v>63</v>
      </c>
      <c r="BH5" s="108"/>
      <c r="BI5" s="107" t="str">
        <f>IF(BF5="",IF(BH5="","",IF(BH5="",IF(BF5&lt;20,21,BF5+2),BH5)),IF(BF5&lt;20,21,BF5+2))</f>
        <v/>
      </c>
      <c r="BJ5" s="106">
        <f>IF(BE5&lt;BI5,1,0)</f>
        <v>0</v>
      </c>
      <c r="BK5" s="105"/>
      <c r="BL5" s="110"/>
      <c r="BM5" s="93"/>
      <c r="BN5" s="103"/>
      <c r="BO5" s="104"/>
      <c r="BP5" s="104"/>
      <c r="BQ5" s="104"/>
      <c r="BR5" s="104"/>
      <c r="BS5" s="105"/>
      <c r="BT5" s="106">
        <f>IF(BU5&gt;BY5,1,0)</f>
        <v>0</v>
      </c>
      <c r="BU5" s="107" t="str">
        <f>IF(BX5="",IF(BV5="","",IF(BV5="",IF(BX5&lt;20,21,BX5+2),BV5)),IF(BX5&lt;20,21,BX5+2))</f>
        <v/>
      </c>
      <c r="BV5" s="108"/>
      <c r="BW5" s="109" t="s">
        <v>63</v>
      </c>
      <c r="BX5" s="108"/>
      <c r="BY5" s="107" t="str">
        <f>IF(BV5="",IF(BX5="","",IF(BX5="",IF(BV5&lt;20,21,BV5+2),BX5)),IF(BV5&lt;20,21,BV5+2))</f>
        <v/>
      </c>
      <c r="BZ5" s="106">
        <f>IF(BU5&lt;BY5,1,0)</f>
        <v>0</v>
      </c>
      <c r="CA5" s="105"/>
      <c r="CB5" s="110"/>
      <c r="CC5" s="93"/>
      <c r="CD5" s="103"/>
      <c r="CE5" s="104"/>
      <c r="CF5" s="104"/>
      <c r="CG5" s="104"/>
      <c r="CH5" s="104"/>
      <c r="CI5" s="105"/>
      <c r="CJ5" s="106">
        <f>IF(CK5&gt;CO5,1,0)</f>
        <v>0</v>
      </c>
      <c r="CK5" s="107" t="str">
        <f>IF(CN5="",IF(CL5="","",IF(CL5="",IF(CN5&lt;20,21,CN5+2),CL5)),IF(CN5&lt;20,21,CN5+2))</f>
        <v/>
      </c>
      <c r="CL5" s="108"/>
      <c r="CM5" s="109" t="s">
        <v>63</v>
      </c>
      <c r="CN5" s="108"/>
      <c r="CO5" s="107" t="str">
        <f>IF(CL5="",IF(CN5="","",IF(CN5="",IF(CL5&lt;20,21,CL5+2),CN5)),IF(CL5&lt;20,21,CL5+2))</f>
        <v/>
      </c>
      <c r="CP5" s="106">
        <f>IF(CK5&lt;CO5,1,0)</f>
        <v>0</v>
      </c>
      <c r="CQ5" s="105"/>
      <c r="CR5" s="110"/>
      <c r="CS5" s="93"/>
      <c r="CT5" s="103"/>
      <c r="CU5" s="104"/>
      <c r="CV5" s="104"/>
      <c r="CW5" s="104"/>
      <c r="CX5" s="104"/>
      <c r="CY5" s="105"/>
      <c r="CZ5" s="106">
        <f>IF(DA5&gt;DE5,1,0)</f>
        <v>0</v>
      </c>
      <c r="DA5" s="107" t="str">
        <f>IF(DD5="",IF(DB5="","",IF(DB5="",IF(DD5&lt;20,21,DD5+2),DB5)),IF(DD5&lt;20,21,DD5+2))</f>
        <v/>
      </c>
      <c r="DB5" s="108"/>
      <c r="DC5" s="109" t="s">
        <v>63</v>
      </c>
      <c r="DD5" s="108"/>
      <c r="DE5" s="107" t="str">
        <f>IF(DB5="",IF(DD5="","",IF(DD5="",IF(DB5&lt;20,21,DB5+2),DD5)),IF(DB5&lt;20,21,DB5+2))</f>
        <v/>
      </c>
      <c r="DF5" s="106">
        <f>IF(DA5&lt;DE5,1,0)</f>
        <v>0</v>
      </c>
      <c r="DG5" s="105"/>
      <c r="DH5" s="110"/>
      <c r="DI5" s="93"/>
      <c r="DJ5" s="103"/>
      <c r="DK5" s="104"/>
      <c r="DL5" s="104"/>
      <c r="DM5" s="104"/>
      <c r="DN5" s="104"/>
      <c r="DO5" s="105"/>
      <c r="DP5" s="106">
        <f>IF(DQ5&gt;DU5,1,0)</f>
        <v>0</v>
      </c>
      <c r="DQ5" s="107" t="str">
        <f>IF(DT5="",IF(DR5="","",IF(DR5="",IF(DT5&lt;20,21,DT5+2),DR5)),IF(DT5&lt;20,21,DT5+2))</f>
        <v/>
      </c>
      <c r="DR5" s="108"/>
      <c r="DS5" s="109" t="s">
        <v>63</v>
      </c>
      <c r="DT5" s="108"/>
      <c r="DU5" s="107" t="str">
        <f>IF(DR5="",IF(DT5="","",IF(DT5="",IF(DR5&lt;20,21,DR5+2),DT5)),IF(DR5&lt;20,21,DR5+2))</f>
        <v/>
      </c>
      <c r="DV5" s="106">
        <f>IF(DQ5&lt;DU5,1,0)</f>
        <v>0</v>
      </c>
      <c r="DW5" s="105"/>
      <c r="DX5" s="110"/>
      <c r="DY5" s="94"/>
    </row>
    <row r="6" spans="1:129">
      <c r="A6" s="94"/>
      <c r="B6" s="341" t="str">
        <f>+B40</f>
        <v>新庄北</v>
      </c>
      <c r="C6" s="342"/>
      <c r="D6" s="342"/>
      <c r="E6" s="342"/>
      <c r="F6" s="342"/>
      <c r="G6" s="105">
        <f>SUM(H5:H7)</f>
        <v>0</v>
      </c>
      <c r="H6" s="106">
        <f>IF(I6&gt;M6,1,0)</f>
        <v>0</v>
      </c>
      <c r="I6" s="107" t="str">
        <f>IF(L6="",IF(J6="","",IF(J6="",IF(L6&lt;20,21,L6+2),J6)),IF(L6&lt;20,21,L6+2))</f>
        <v/>
      </c>
      <c r="J6" s="111"/>
      <c r="K6" s="109" t="s">
        <v>63</v>
      </c>
      <c r="L6" s="111"/>
      <c r="M6" s="107" t="str">
        <f>IF(J6="",IF(L6="","",IF(L6="",IF(J6&lt;20,21,J6+2),L6)),IF(J6&lt;20,21,J6+2))</f>
        <v/>
      </c>
      <c r="N6" s="106">
        <f>IF(I6&lt;M6,1,0)</f>
        <v>0</v>
      </c>
      <c r="O6" s="105">
        <f>SUM(N5:N7)</f>
        <v>0</v>
      </c>
      <c r="P6" s="112" t="str">
        <f>+B41</f>
        <v>多賀城</v>
      </c>
      <c r="Q6" s="93"/>
      <c r="R6" s="341" t="str">
        <f>R40</f>
        <v>陽東</v>
      </c>
      <c r="S6" s="342"/>
      <c r="T6" s="342"/>
      <c r="U6" s="342"/>
      <c r="V6" s="342"/>
      <c r="W6" s="105">
        <f>SUM(X5:X7)</f>
        <v>0</v>
      </c>
      <c r="X6" s="106">
        <f>IF(Y6&gt;AC6,1,0)</f>
        <v>0</v>
      </c>
      <c r="Y6" s="107" t="str">
        <f>IF(AB6="",IF(Z6="","",IF(Z6="",IF(AB6&lt;20,21,AB6+2),Z6)),IF(AB6&lt;20,21,AB6+2))</f>
        <v/>
      </c>
      <c r="Z6" s="111"/>
      <c r="AA6" s="109" t="s">
        <v>63</v>
      </c>
      <c r="AB6" s="111"/>
      <c r="AC6" s="107" t="str">
        <f>IF(Z6="",IF(AB6="","",IF(AB6="",IF(Z6&lt;20,21,Z6+2),AB6)),IF(Z6&lt;20,21,Z6+2))</f>
        <v/>
      </c>
      <c r="AD6" s="106">
        <f>IF(Y6&lt;AC6,1,0)</f>
        <v>0</v>
      </c>
      <c r="AE6" s="105">
        <f>SUM(AD5:AD7)</f>
        <v>0</v>
      </c>
      <c r="AF6" s="112" t="str">
        <f>+R41</f>
        <v>江別中央</v>
      </c>
      <c r="AG6" s="93"/>
      <c r="AH6" s="341" t="str">
        <f>AH40</f>
        <v>田場</v>
      </c>
      <c r="AI6" s="342"/>
      <c r="AJ6" s="342"/>
      <c r="AK6" s="342"/>
      <c r="AL6" s="342"/>
      <c r="AM6" s="105">
        <f>SUM(AN5:AN7)</f>
        <v>0</v>
      </c>
      <c r="AN6" s="106">
        <f>IF(AO6&gt;AS6,1,0)</f>
        <v>0</v>
      </c>
      <c r="AO6" s="107" t="str">
        <f>IF(AR6="",IF(AP6="","",IF(AP6="",IF(AR6&lt;20,21,AR6+2),AP6)),IF(AR6&lt;20,21,AR6+2))</f>
        <v/>
      </c>
      <c r="AP6" s="111"/>
      <c r="AQ6" s="109" t="s">
        <v>63</v>
      </c>
      <c r="AR6" s="111"/>
      <c r="AS6" s="107" t="str">
        <f>IF(AP6="",IF(AR6="","",IF(AR6="",IF(AP6&lt;20,21,AP6+2),AR6)),IF(AP6&lt;20,21,AP6+2))</f>
        <v/>
      </c>
      <c r="AT6" s="106">
        <f>IF(AO6&lt;AS6,1,0)</f>
        <v>0</v>
      </c>
      <c r="AU6" s="105">
        <f>SUM(AT5:AT7)</f>
        <v>0</v>
      </c>
      <c r="AV6" s="112" t="str">
        <f>+AH41</f>
        <v>山東小</v>
      </c>
      <c r="AW6" s="93"/>
      <c r="AX6" s="341" t="str">
        <f>AX40</f>
        <v>三砂ジュニア</v>
      </c>
      <c r="AY6" s="342"/>
      <c r="AZ6" s="342"/>
      <c r="BA6" s="342"/>
      <c r="BB6" s="342"/>
      <c r="BC6" s="105">
        <f>SUM(BD5:BD7)</f>
        <v>0</v>
      </c>
      <c r="BD6" s="106">
        <f>IF(BE6&gt;BI6,1,0)</f>
        <v>0</v>
      </c>
      <c r="BE6" s="107" t="str">
        <f>IF(BH6="",IF(BF6="","",IF(BF6="",IF(BH6&lt;20,21,BH6+2),BF6)),IF(BH6&lt;20,21,BH6+2))</f>
        <v/>
      </c>
      <c r="BF6" s="111"/>
      <c r="BG6" s="109" t="s">
        <v>63</v>
      </c>
      <c r="BH6" s="111"/>
      <c r="BI6" s="107" t="str">
        <f>IF(BF6="",IF(BH6="","",IF(BH6="",IF(BF6&lt;20,21,BF6+2),BH6)),IF(BF6&lt;20,21,BF6+2))</f>
        <v/>
      </c>
      <c r="BJ6" s="106">
        <f>IF(BE6&lt;BI6,1,0)</f>
        <v>0</v>
      </c>
      <c r="BK6" s="105">
        <f>SUM(BJ5:BJ7)</f>
        <v>0</v>
      </c>
      <c r="BL6" s="112" t="str">
        <f>+AX41</f>
        <v>サンライズ</v>
      </c>
      <c r="BM6" s="93"/>
      <c r="BN6" s="341" t="str">
        <f>BN40</f>
        <v>木崎野小Ｃ</v>
      </c>
      <c r="BO6" s="342"/>
      <c r="BP6" s="342"/>
      <c r="BQ6" s="342"/>
      <c r="BR6" s="342"/>
      <c r="BS6" s="105">
        <f>SUM(BT5:BT7)</f>
        <v>0</v>
      </c>
      <c r="BT6" s="106">
        <f>IF(BU6&gt;BY6,1,0)</f>
        <v>0</v>
      </c>
      <c r="BU6" s="107" t="str">
        <f>IF(BX6="",IF(BV6="","",IF(BV6="",IF(BX6&lt;20,21,BX6+2),BV6)),IF(BX6&lt;20,21,BX6+2))</f>
        <v/>
      </c>
      <c r="BV6" s="111"/>
      <c r="BW6" s="109" t="s">
        <v>63</v>
      </c>
      <c r="BX6" s="111"/>
      <c r="BY6" s="107" t="str">
        <f>IF(BV6="",IF(BX6="","",IF(BX6="",IF(BV6&lt;20,21,BV6+2),BX6)),IF(BV6&lt;20,21,BV6+2))</f>
        <v/>
      </c>
      <c r="BZ6" s="106">
        <f>IF(BU6&lt;BY6,1,0)</f>
        <v>0</v>
      </c>
      <c r="CA6" s="105">
        <f>SUM(BZ5:BZ7)</f>
        <v>0</v>
      </c>
      <c r="CB6" s="112" t="str">
        <f>+BN41</f>
        <v>奥州胆沢</v>
      </c>
      <c r="CC6" s="93"/>
      <c r="CD6" s="341" t="str">
        <f>CD40</f>
        <v>香南ＶＢＣ</v>
      </c>
      <c r="CE6" s="342"/>
      <c r="CF6" s="342"/>
      <c r="CG6" s="342"/>
      <c r="CH6" s="342"/>
      <c r="CI6" s="105">
        <f>SUM(CJ5:CJ7)</f>
        <v>0</v>
      </c>
      <c r="CJ6" s="106">
        <f>IF(CK6&gt;CO6,1,0)</f>
        <v>0</v>
      </c>
      <c r="CK6" s="107" t="str">
        <f>IF(CN6="",IF(CL6="","",IF(CL6="",IF(CN6&lt;20,21,CN6+2),CL6)),IF(CN6&lt;20,21,CN6+2))</f>
        <v/>
      </c>
      <c r="CL6" s="111"/>
      <c r="CM6" s="109" t="s">
        <v>63</v>
      </c>
      <c r="CN6" s="111"/>
      <c r="CO6" s="107" t="str">
        <f>IF(CL6="",IF(CN6="","",IF(CN6="",IF(CL6&lt;20,21,CL6+2),CN6)),IF(CL6&lt;20,21,CL6+2))</f>
        <v/>
      </c>
      <c r="CP6" s="106">
        <f>IF(CK6&lt;CO6,1,0)</f>
        <v>0</v>
      </c>
      <c r="CQ6" s="105">
        <f>SUM(CP5:CP7)</f>
        <v>0</v>
      </c>
      <c r="CR6" s="112" t="str">
        <f>+CD41</f>
        <v>湯田</v>
      </c>
      <c r="CS6" s="93"/>
      <c r="CT6" s="341" t="str">
        <f>CT40</f>
        <v>葛城</v>
      </c>
      <c r="CU6" s="342"/>
      <c r="CV6" s="342"/>
      <c r="CW6" s="342"/>
      <c r="CX6" s="342"/>
      <c r="CY6" s="105">
        <f>SUM(CZ5:CZ7)</f>
        <v>0</v>
      </c>
      <c r="CZ6" s="106">
        <f>IF(DA6&gt;DE6,1,0)</f>
        <v>0</v>
      </c>
      <c r="DA6" s="107" t="str">
        <f>IF(DD6="",IF(DB6="","",IF(DB6="",IF(DD6&lt;20,21,DD6+2),DB6)),IF(DD6&lt;20,21,DD6+2))</f>
        <v/>
      </c>
      <c r="DB6" s="111"/>
      <c r="DC6" s="109" t="s">
        <v>63</v>
      </c>
      <c r="DD6" s="111"/>
      <c r="DE6" s="107" t="str">
        <f>IF(DB6="",IF(DD6="","",IF(DD6="",IF(DB6&lt;20,21,DB6+2),DD6)),IF(DB6&lt;20,21,DB6+2))</f>
        <v/>
      </c>
      <c r="DF6" s="106">
        <f>IF(DA6&lt;DE6,1,0)</f>
        <v>0</v>
      </c>
      <c r="DG6" s="105">
        <f>SUM(DF5:DF7)</f>
        <v>0</v>
      </c>
      <c r="DH6" s="112" t="str">
        <f>+CT41</f>
        <v>広田クラブ</v>
      </c>
      <c r="DI6" s="93"/>
      <c r="DJ6" s="341" t="str">
        <f>DJ40</f>
        <v>阿智クラブ</v>
      </c>
      <c r="DK6" s="342"/>
      <c r="DL6" s="342"/>
      <c r="DM6" s="342"/>
      <c r="DN6" s="342"/>
      <c r="DO6" s="105">
        <f>SUM(DP5:DP7)</f>
        <v>0</v>
      </c>
      <c r="DP6" s="106">
        <f>IF(DQ6&gt;DU6,1,0)</f>
        <v>0</v>
      </c>
      <c r="DQ6" s="107" t="str">
        <f>IF(DT6="",IF(DR6="","",IF(DR6="",IF(DT6&lt;20,21,DT6+2),DR6)),IF(DT6&lt;20,21,DT6+2))</f>
        <v/>
      </c>
      <c r="DR6" s="111"/>
      <c r="DS6" s="109" t="s">
        <v>63</v>
      </c>
      <c r="DT6" s="111"/>
      <c r="DU6" s="107" t="str">
        <f>IF(DR6="",IF(DT6="","",IF(DT6="",IF(DR6&lt;20,21,DR6+2),DT6)),IF(DR6&lt;20,21,DR6+2))</f>
        <v/>
      </c>
      <c r="DV6" s="106">
        <f>IF(DQ6&lt;DU6,1,0)</f>
        <v>0</v>
      </c>
      <c r="DW6" s="105">
        <f>SUM(DV5:DV7)</f>
        <v>0</v>
      </c>
      <c r="DX6" s="112" t="str">
        <f>+DJ41</f>
        <v>藤原</v>
      </c>
      <c r="DY6" s="94"/>
    </row>
    <row r="7" spans="1:129" ht="21.75" thickBot="1">
      <c r="A7" s="94"/>
      <c r="B7" s="113"/>
      <c r="C7" s="114"/>
      <c r="D7" s="114"/>
      <c r="E7" s="236"/>
      <c r="F7" s="237" t="str">
        <f>+M40</f>
        <v>(富　山)</v>
      </c>
      <c r="G7" s="115"/>
      <c r="H7" s="106">
        <f>IF(I7&gt;M7,1,0)</f>
        <v>0</v>
      </c>
      <c r="I7" s="116" t="str">
        <f>IF(L7="",IF(J7="","",IF(J7="",IF(L7&lt;14,15,L7+2),J7)),IF(L7&lt;14,15,L7+2))</f>
        <v/>
      </c>
      <c r="J7" s="117"/>
      <c r="K7" s="118" t="s">
        <v>63</v>
      </c>
      <c r="L7" s="117"/>
      <c r="M7" s="116" t="str">
        <f>IF(J7="",IF(L7="","",IF(L7="",IF(J7&lt;14,15,J7+2),L7)),IF(J7&lt;14,15,J7+2))</f>
        <v/>
      </c>
      <c r="N7" s="106">
        <f>IF(I7&lt;M7,1,0)</f>
        <v>0</v>
      </c>
      <c r="O7" s="115"/>
      <c r="P7" s="239" t="str">
        <f>+M41</f>
        <v>(宮　城)</v>
      </c>
      <c r="Q7" s="93"/>
      <c r="R7" s="113"/>
      <c r="S7" s="114"/>
      <c r="T7" s="114"/>
      <c r="U7" s="114"/>
      <c r="V7" s="114" t="str">
        <f>+AC40</f>
        <v>(栃　木)</v>
      </c>
      <c r="W7" s="115"/>
      <c r="X7" s="106">
        <f>IF(Y7&gt;AC7,1,0)</f>
        <v>0</v>
      </c>
      <c r="Y7" s="116" t="str">
        <f>IF(AB7="",IF(Z7="","",IF(Z7="",IF(AB7&lt;14,15,AB7+2),Z7)),IF(AB7&lt;14,15,AB7+2))</f>
        <v/>
      </c>
      <c r="Z7" s="117"/>
      <c r="AA7" s="118" t="s">
        <v>63</v>
      </c>
      <c r="AB7" s="117"/>
      <c r="AC7" s="116" t="str">
        <f>IF(Z7="",IF(AB7="","",IF(AB7="",IF(Z7&lt;14,15,Z7+2),AB7)),IF(Z7&lt;14,15,Z7+2))</f>
        <v/>
      </c>
      <c r="AD7" s="106">
        <f>IF(Y7&lt;AC7,1,0)</f>
        <v>0</v>
      </c>
      <c r="AE7" s="115"/>
      <c r="AF7" s="239" t="str">
        <f>+AC41</f>
        <v>(南北海道)</v>
      </c>
      <c r="AG7" s="93"/>
      <c r="AH7" s="113"/>
      <c r="AI7" s="114"/>
      <c r="AJ7" s="114"/>
      <c r="AK7" s="114"/>
      <c r="AL7" s="114" t="str">
        <f>+AS40</f>
        <v>(沖　縄)</v>
      </c>
      <c r="AM7" s="115"/>
      <c r="AN7" s="106">
        <f>IF(AO7&gt;AS7,1,0)</f>
        <v>0</v>
      </c>
      <c r="AO7" s="116" t="str">
        <f>IF(AR7="",IF(AP7="","",IF(AP7="",IF(AR7&lt;14,15,AR7+2),AP7)),IF(AR7&lt;14,15,AR7+2))</f>
        <v/>
      </c>
      <c r="AP7" s="117"/>
      <c r="AQ7" s="118" t="s">
        <v>63</v>
      </c>
      <c r="AR7" s="117"/>
      <c r="AS7" s="116" t="str">
        <f>IF(AP7="",IF(AR7="","",IF(AR7="",IF(AP7&lt;14,15,AP7+2),AR7)),IF(AP7&lt;14,15,AP7+2))</f>
        <v/>
      </c>
      <c r="AT7" s="106">
        <f>IF(AO7&lt;AS7,1,0)</f>
        <v>0</v>
      </c>
      <c r="AU7" s="115"/>
      <c r="AV7" s="239" t="str">
        <f>+AS41</f>
        <v>(山　形)</v>
      </c>
      <c r="AW7" s="93"/>
      <c r="AX7" s="113"/>
      <c r="AY7" s="114"/>
      <c r="AZ7" s="114"/>
      <c r="BA7" s="114"/>
      <c r="BB7" s="114" t="str">
        <f>+BI40</f>
        <v>(東　京)</v>
      </c>
      <c r="BC7" s="115"/>
      <c r="BD7" s="106">
        <f>IF(BE7&gt;BI7,1,0)</f>
        <v>0</v>
      </c>
      <c r="BE7" s="116" t="str">
        <f>IF(BH7="",IF(BF7="","",IF(BF7="",IF(BH7&lt;14,15,BH7+2),BF7)),IF(BH7&lt;14,15,BH7+2))</f>
        <v/>
      </c>
      <c r="BF7" s="117"/>
      <c r="BG7" s="118" t="s">
        <v>63</v>
      </c>
      <c r="BH7" s="117"/>
      <c r="BI7" s="116" t="str">
        <f>IF(BF7="",IF(BH7="","",IF(BH7="",IF(BF7&lt;14,15,BF7+2),BH7)),IF(BF7&lt;14,15,BF7+2))</f>
        <v/>
      </c>
      <c r="BJ7" s="106">
        <f>IF(BE7&lt;BI7,1,0)</f>
        <v>0</v>
      </c>
      <c r="BK7" s="115"/>
      <c r="BL7" s="239" t="str">
        <f>+BI41</f>
        <v>(石　川)</v>
      </c>
      <c r="BM7" s="93"/>
      <c r="BN7" s="113"/>
      <c r="BO7" s="114"/>
      <c r="BP7" s="114"/>
      <c r="BQ7" s="114"/>
      <c r="BR7" s="114" t="str">
        <f>+BY40</f>
        <v>(青　森)</v>
      </c>
      <c r="BS7" s="115"/>
      <c r="BT7" s="106">
        <f>IF(BU7&gt;BY7,1,0)</f>
        <v>0</v>
      </c>
      <c r="BU7" s="116" t="str">
        <f>IF(BX7="",IF(BV7="","",IF(BV7="",IF(BX7&lt;14,15,BX7+2),BV7)),IF(BX7&lt;14,15,BX7+2))</f>
        <v/>
      </c>
      <c r="BV7" s="117"/>
      <c r="BW7" s="118" t="s">
        <v>63</v>
      </c>
      <c r="BX7" s="117"/>
      <c r="BY7" s="116" t="str">
        <f>IF(BV7="",IF(BX7="","",IF(BX7="",IF(BV7&lt;14,15,BV7+2),BX7)),IF(BV7&lt;14,15,BV7+2))</f>
        <v/>
      </c>
      <c r="BZ7" s="106">
        <f>IF(BU7&lt;BY7,1,0)</f>
        <v>0</v>
      </c>
      <c r="CA7" s="115"/>
      <c r="CB7" s="239" t="str">
        <f>+BY41</f>
        <v>(岩　手)</v>
      </c>
      <c r="CC7" s="93"/>
      <c r="CD7" s="113"/>
      <c r="CE7" s="114"/>
      <c r="CF7" s="114"/>
      <c r="CG7" s="114"/>
      <c r="CH7" s="114" t="str">
        <f>+CO40</f>
        <v>(香　川)</v>
      </c>
      <c r="CI7" s="115"/>
      <c r="CJ7" s="106">
        <f>IF(CK7&gt;CO7,1,0)</f>
        <v>0</v>
      </c>
      <c r="CK7" s="116" t="str">
        <f>IF(CN7="",IF(CL7="","",IF(CL7="",IF(CN7&lt;14,15,CN7+2),CL7)),IF(CN7&lt;14,15,CN7+2))</f>
        <v/>
      </c>
      <c r="CL7" s="117"/>
      <c r="CM7" s="118" t="s">
        <v>63</v>
      </c>
      <c r="CN7" s="117"/>
      <c r="CO7" s="116" t="str">
        <f>IF(CL7="",IF(CN7="","",IF(CN7="",IF(CL7&lt;14,15,CL7+2),CN7)),IF(CL7&lt;14,15,CL7+2))</f>
        <v/>
      </c>
      <c r="CP7" s="106">
        <f>IF(CK7&lt;CO7,1,0)</f>
        <v>0</v>
      </c>
      <c r="CQ7" s="115"/>
      <c r="CR7" s="239" t="str">
        <f>+CO41</f>
        <v>(山　梨)</v>
      </c>
      <c r="CS7" s="93"/>
      <c r="CT7" s="113"/>
      <c r="CU7" s="114"/>
      <c r="CV7" s="114"/>
      <c r="CW7" s="114"/>
      <c r="CX7" s="114" t="str">
        <f>+DE40</f>
        <v>(奈　良)</v>
      </c>
      <c r="CY7" s="115"/>
      <c r="CZ7" s="106">
        <f>IF(DA7&gt;DE7,1,0)</f>
        <v>0</v>
      </c>
      <c r="DA7" s="116" t="str">
        <f>IF(DD7="",IF(DB7="","",IF(DB7="",IF(DD7&lt;14,15,DD7+2),DB7)),IF(DD7&lt;14,15,DD7+2))</f>
        <v/>
      </c>
      <c r="DB7" s="117"/>
      <c r="DC7" s="118" t="s">
        <v>63</v>
      </c>
      <c r="DD7" s="117"/>
      <c r="DE7" s="116" t="str">
        <f>IF(DB7="",IF(DD7="","",IF(DD7="",IF(DB7&lt;14,15,DB7+2),DD7)),IF(DB7&lt;14,15,DB7+2))</f>
        <v/>
      </c>
      <c r="DF7" s="106">
        <f>IF(DA7&lt;DE7,1,0)</f>
        <v>0</v>
      </c>
      <c r="DG7" s="115"/>
      <c r="DH7" s="239" t="str">
        <f>+DE41</f>
        <v>(長　崎)</v>
      </c>
      <c r="DI7" s="93"/>
      <c r="DJ7" s="113"/>
      <c r="DK7" s="114"/>
      <c r="DL7" s="114"/>
      <c r="DM7" s="114"/>
      <c r="DN7" s="114" t="str">
        <f>+DU40</f>
        <v>(長　野)</v>
      </c>
      <c r="DO7" s="115"/>
      <c r="DP7" s="106">
        <f>IF(DQ7&gt;DU7,1,0)</f>
        <v>0</v>
      </c>
      <c r="DQ7" s="116" t="str">
        <f>IF(DT7="",IF(DR7="","",IF(DR7="",IF(DT7&lt;14,15,DT7+2),DR7)),IF(DT7&lt;14,15,DT7+2))</f>
        <v/>
      </c>
      <c r="DR7" s="117"/>
      <c r="DS7" s="118" t="s">
        <v>63</v>
      </c>
      <c r="DT7" s="117"/>
      <c r="DU7" s="116" t="str">
        <f>IF(DR7="",IF(DT7="","",IF(DT7="",IF(DR7&lt;14,15,DR7+2),DT7)),IF(DR7&lt;14,15,DR7+2))</f>
        <v/>
      </c>
      <c r="DV7" s="106">
        <f>IF(DQ7&lt;DU7,1,0)</f>
        <v>0</v>
      </c>
      <c r="DW7" s="115"/>
      <c r="DX7" s="239" t="str">
        <f>+DU41</f>
        <v>(大　分)</v>
      </c>
      <c r="DY7" s="94"/>
    </row>
    <row r="8" spans="1:129" ht="21.75" customHeight="1" thickBot="1">
      <c r="A8" s="88"/>
      <c r="B8" s="120" t="s">
        <v>29</v>
      </c>
      <c r="C8" s="121"/>
      <c r="D8" s="121"/>
      <c r="E8" s="121"/>
      <c r="F8" s="121"/>
      <c r="G8" s="121"/>
      <c r="H8" s="121"/>
      <c r="I8" s="121"/>
      <c r="J8" s="122"/>
      <c r="K8" s="122"/>
      <c r="L8" s="122"/>
      <c r="M8" s="121"/>
      <c r="N8" s="121"/>
      <c r="O8" s="121"/>
      <c r="P8" s="123"/>
      <c r="Q8" s="93"/>
      <c r="R8" s="120" t="s">
        <v>29</v>
      </c>
      <c r="S8" s="121"/>
      <c r="T8" s="121"/>
      <c r="U8" s="121"/>
      <c r="V8" s="121"/>
      <c r="W8" s="121"/>
      <c r="X8" s="121"/>
      <c r="Y8" s="121"/>
      <c r="Z8" s="122"/>
      <c r="AA8" s="122"/>
      <c r="AB8" s="122"/>
      <c r="AC8" s="121"/>
      <c r="AD8" s="121"/>
      <c r="AE8" s="121"/>
      <c r="AF8" s="123"/>
      <c r="AG8" s="93"/>
      <c r="AH8" s="120" t="s">
        <v>29</v>
      </c>
      <c r="AI8" s="121"/>
      <c r="AJ8" s="121"/>
      <c r="AK8" s="121"/>
      <c r="AL8" s="121"/>
      <c r="AM8" s="121"/>
      <c r="AN8" s="121"/>
      <c r="AO8" s="121"/>
      <c r="AP8" s="122"/>
      <c r="AQ8" s="122"/>
      <c r="AR8" s="122"/>
      <c r="AS8" s="121"/>
      <c r="AT8" s="121"/>
      <c r="AU8" s="121"/>
      <c r="AV8" s="123"/>
      <c r="AW8" s="93"/>
      <c r="AX8" s="120" t="s">
        <v>29</v>
      </c>
      <c r="AY8" s="121"/>
      <c r="AZ8" s="121"/>
      <c r="BA8" s="121"/>
      <c r="BB8" s="121"/>
      <c r="BC8" s="121"/>
      <c r="BD8" s="121"/>
      <c r="BE8" s="121"/>
      <c r="BF8" s="122"/>
      <c r="BG8" s="122"/>
      <c r="BH8" s="122"/>
      <c r="BI8" s="121"/>
      <c r="BJ8" s="121"/>
      <c r="BK8" s="121"/>
      <c r="BL8" s="123"/>
      <c r="BM8" s="93"/>
      <c r="BN8" s="120" t="s">
        <v>29</v>
      </c>
      <c r="BO8" s="121"/>
      <c r="BP8" s="121"/>
      <c r="BQ8" s="121"/>
      <c r="BR8" s="121"/>
      <c r="BS8" s="121"/>
      <c r="BT8" s="121"/>
      <c r="BU8" s="121"/>
      <c r="BV8" s="122"/>
      <c r="BW8" s="122"/>
      <c r="BX8" s="122"/>
      <c r="BY8" s="121"/>
      <c r="BZ8" s="121"/>
      <c r="CA8" s="121"/>
      <c r="CB8" s="123"/>
      <c r="CC8" s="93"/>
      <c r="CD8" s="120" t="s">
        <v>29</v>
      </c>
      <c r="CE8" s="121"/>
      <c r="CF8" s="121"/>
      <c r="CG8" s="121"/>
      <c r="CH8" s="121"/>
      <c r="CI8" s="121"/>
      <c r="CJ8" s="121"/>
      <c r="CK8" s="121"/>
      <c r="CL8" s="122"/>
      <c r="CM8" s="122"/>
      <c r="CN8" s="122"/>
      <c r="CO8" s="121"/>
      <c r="CP8" s="121"/>
      <c r="CQ8" s="121"/>
      <c r="CR8" s="123"/>
      <c r="CS8" s="93"/>
      <c r="CT8" s="120" t="s">
        <v>29</v>
      </c>
      <c r="CU8" s="121"/>
      <c r="CV8" s="121"/>
      <c r="CW8" s="121"/>
      <c r="CX8" s="121"/>
      <c r="CY8" s="121"/>
      <c r="CZ8" s="121"/>
      <c r="DA8" s="121"/>
      <c r="DB8" s="122"/>
      <c r="DC8" s="122"/>
      <c r="DD8" s="122"/>
      <c r="DE8" s="121"/>
      <c r="DF8" s="121"/>
      <c r="DG8" s="121"/>
      <c r="DH8" s="123"/>
      <c r="DI8" s="93"/>
      <c r="DJ8" s="120" t="s">
        <v>29</v>
      </c>
      <c r="DK8" s="121"/>
      <c r="DL8" s="121"/>
      <c r="DM8" s="121"/>
      <c r="DN8" s="121"/>
      <c r="DO8" s="121"/>
      <c r="DP8" s="121"/>
      <c r="DQ8" s="121"/>
      <c r="DR8" s="122"/>
      <c r="DS8" s="122"/>
      <c r="DT8" s="122"/>
      <c r="DU8" s="121"/>
      <c r="DV8" s="121"/>
      <c r="DW8" s="121"/>
      <c r="DX8" s="123"/>
      <c r="DY8" s="88"/>
    </row>
    <row r="9" spans="1:129" ht="21.75" thickBot="1">
      <c r="A9" s="94"/>
      <c r="B9" s="95" t="s">
        <v>62</v>
      </c>
      <c r="C9" s="96"/>
      <c r="D9" s="96"/>
      <c r="E9" s="96"/>
      <c r="F9" s="96"/>
      <c r="G9" s="97"/>
      <c r="H9" s="98"/>
      <c r="I9" s="99" t="str">
        <f>IF(L9="",IF(J9="","",IF(J9="",IF(L9&lt;20,21,L9+2),J9)),IF(L9&lt;20,21,L9+2))</f>
        <v/>
      </c>
      <c r="J9" s="100"/>
      <c r="K9" s="100"/>
      <c r="L9" s="100"/>
      <c r="M9" s="99" t="str">
        <f>IF(J9="",IF(L9="","",IF(L9="",IF(J9&lt;20,21,J9+2),L9)),IF(J9&lt;20,21,J9+2))</f>
        <v/>
      </c>
      <c r="N9" s="98"/>
      <c r="O9" s="97"/>
      <c r="P9" s="102" t="s">
        <v>62</v>
      </c>
      <c r="Q9" s="93"/>
      <c r="R9" s="95" t="s">
        <v>62</v>
      </c>
      <c r="S9" s="96"/>
      <c r="T9" s="96"/>
      <c r="U9" s="96"/>
      <c r="V9" s="96"/>
      <c r="W9" s="97"/>
      <c r="X9" s="98"/>
      <c r="Y9" s="99" t="str">
        <f>IF(AB9="",IF(Z9="","",IF(Z9="",IF(AB9&lt;20,21,AB9+2),Z9)),IF(AB9&lt;20,21,AB9+2))</f>
        <v/>
      </c>
      <c r="Z9" s="100"/>
      <c r="AA9" s="100"/>
      <c r="AB9" s="100"/>
      <c r="AC9" s="99" t="str">
        <f>IF(Z9="",IF(AB9="","",IF(AB9="",IF(Z9&lt;20,21,Z9+2),AB9)),IF(Z9&lt;20,21,Z9+2))</f>
        <v/>
      </c>
      <c r="AD9" s="98"/>
      <c r="AE9" s="97"/>
      <c r="AF9" s="102" t="s">
        <v>62</v>
      </c>
      <c r="AG9" s="93"/>
      <c r="AH9" s="95" t="s">
        <v>62</v>
      </c>
      <c r="AI9" s="96"/>
      <c r="AJ9" s="96"/>
      <c r="AK9" s="96"/>
      <c r="AL9" s="96"/>
      <c r="AM9" s="97"/>
      <c r="AN9" s="98"/>
      <c r="AO9" s="99" t="str">
        <f>IF(AR9="",IF(AP9="","",IF(AP9="",IF(AR9&lt;20,21,AR9+2),AP9)),IF(AR9&lt;20,21,AR9+2))</f>
        <v/>
      </c>
      <c r="AP9" s="100"/>
      <c r="AQ9" s="100"/>
      <c r="AR9" s="100"/>
      <c r="AS9" s="99" t="str">
        <f>IF(AP9="",IF(AR9="","",IF(AR9="",IF(AP9&lt;20,21,AP9+2),AR9)),IF(AP9&lt;20,21,AP9+2))</f>
        <v/>
      </c>
      <c r="AT9" s="98"/>
      <c r="AU9" s="97"/>
      <c r="AV9" s="102" t="s">
        <v>62</v>
      </c>
      <c r="AW9" s="93"/>
      <c r="AX9" s="95" t="s">
        <v>62</v>
      </c>
      <c r="AY9" s="96"/>
      <c r="AZ9" s="96"/>
      <c r="BA9" s="96"/>
      <c r="BB9" s="96"/>
      <c r="BC9" s="97"/>
      <c r="BD9" s="98"/>
      <c r="BE9" s="99" t="str">
        <f>IF(BH9="",IF(BF9="","",IF(BF9="",IF(BH9&lt;20,21,BH9+2),BF9)),IF(BH9&lt;20,21,BH9+2))</f>
        <v/>
      </c>
      <c r="BF9" s="100"/>
      <c r="BG9" s="100"/>
      <c r="BH9" s="100"/>
      <c r="BI9" s="99" t="str">
        <f>IF(BF9="",IF(BH9="","",IF(BH9="",IF(BF9&lt;20,21,BF9+2),BH9)),IF(BF9&lt;20,21,BF9+2))</f>
        <v/>
      </c>
      <c r="BJ9" s="98"/>
      <c r="BK9" s="97"/>
      <c r="BL9" s="102" t="s">
        <v>62</v>
      </c>
      <c r="BM9" s="93"/>
      <c r="BN9" s="95" t="s">
        <v>62</v>
      </c>
      <c r="BO9" s="96"/>
      <c r="BP9" s="96"/>
      <c r="BQ9" s="96"/>
      <c r="BR9" s="96"/>
      <c r="BS9" s="97"/>
      <c r="BT9" s="98"/>
      <c r="BU9" s="99" t="str">
        <f>IF(BX9="",IF(BV9="","",IF(BV9="",IF(BX9&lt;20,21,BX9+2),BV9)),IF(BX9&lt;20,21,BX9+2))</f>
        <v/>
      </c>
      <c r="BV9" s="100"/>
      <c r="BW9" s="100"/>
      <c r="BX9" s="100"/>
      <c r="BY9" s="99" t="str">
        <f>IF(BV9="",IF(BX9="","",IF(BX9="",IF(BV9&lt;20,21,BV9+2),BX9)),IF(BV9&lt;20,21,BV9+2))</f>
        <v/>
      </c>
      <c r="BZ9" s="98"/>
      <c r="CA9" s="97"/>
      <c r="CB9" s="102" t="s">
        <v>62</v>
      </c>
      <c r="CC9" s="93"/>
      <c r="CD9" s="95" t="s">
        <v>62</v>
      </c>
      <c r="CE9" s="96"/>
      <c r="CF9" s="96"/>
      <c r="CG9" s="96"/>
      <c r="CH9" s="96"/>
      <c r="CI9" s="97"/>
      <c r="CJ9" s="98"/>
      <c r="CK9" s="99" t="str">
        <f>IF(CN9="",IF(CL9="","",IF(CL9="",IF(CN9&lt;20,21,CN9+2),CL9)),IF(CN9&lt;20,21,CN9+2))</f>
        <v/>
      </c>
      <c r="CL9" s="100"/>
      <c r="CM9" s="100"/>
      <c r="CN9" s="100"/>
      <c r="CO9" s="99" t="str">
        <f>IF(CL9="",IF(CN9="","",IF(CN9="",IF(CL9&lt;20,21,CL9+2),CN9)),IF(CL9&lt;20,21,CL9+2))</f>
        <v/>
      </c>
      <c r="CP9" s="98"/>
      <c r="CQ9" s="97"/>
      <c r="CR9" s="102" t="s">
        <v>62</v>
      </c>
      <c r="CS9" s="93"/>
      <c r="CT9" s="95" t="s">
        <v>62</v>
      </c>
      <c r="CU9" s="96"/>
      <c r="CV9" s="96"/>
      <c r="CW9" s="96"/>
      <c r="CX9" s="96"/>
      <c r="CY9" s="97"/>
      <c r="CZ9" s="98"/>
      <c r="DA9" s="99" t="str">
        <f>IF(DD9="",IF(DB9="","",IF(DB9="",IF(DD9&lt;20,21,DD9+2),DB9)),IF(DD9&lt;20,21,DD9+2))</f>
        <v/>
      </c>
      <c r="DB9" s="100"/>
      <c r="DC9" s="100"/>
      <c r="DD9" s="100"/>
      <c r="DE9" s="99" t="str">
        <f>IF(DB9="",IF(DD9="","",IF(DD9="",IF(DB9&lt;20,21,DB9+2),DD9)),IF(DB9&lt;20,21,DB9+2))</f>
        <v/>
      </c>
      <c r="DF9" s="98"/>
      <c r="DG9" s="97"/>
      <c r="DH9" s="102" t="s">
        <v>62</v>
      </c>
      <c r="DI9" s="93"/>
      <c r="DJ9" s="95" t="s">
        <v>62</v>
      </c>
      <c r="DK9" s="96"/>
      <c r="DL9" s="96"/>
      <c r="DM9" s="96"/>
      <c r="DN9" s="96"/>
      <c r="DO9" s="97"/>
      <c r="DP9" s="98"/>
      <c r="DQ9" s="99" t="str">
        <f>IF(DT9="",IF(DR9="","",IF(DR9="",IF(DT9&lt;20,21,DT9+2),DR9)),IF(DT9&lt;20,21,DT9+2))</f>
        <v/>
      </c>
      <c r="DR9" s="100"/>
      <c r="DS9" s="100"/>
      <c r="DT9" s="100"/>
      <c r="DU9" s="99" t="str">
        <f>IF(DR9="",IF(DT9="","",IF(DT9="",IF(DR9&lt;20,21,DR9+2),DT9)),IF(DR9&lt;20,21,DR9+2))</f>
        <v/>
      </c>
      <c r="DV9" s="98"/>
      <c r="DW9" s="97"/>
      <c r="DX9" s="102" t="s">
        <v>62</v>
      </c>
      <c r="DY9" s="94"/>
    </row>
    <row r="10" spans="1:129">
      <c r="A10" s="94"/>
      <c r="B10" s="103"/>
      <c r="C10" s="104"/>
      <c r="D10" s="104"/>
      <c r="E10" s="104"/>
      <c r="F10" s="104"/>
      <c r="G10" s="105"/>
      <c r="H10" s="106">
        <f>IF(I10&gt;M10,1,0)</f>
        <v>0</v>
      </c>
      <c r="I10" s="107" t="str">
        <f>IF(L10="",IF(J10="","",IF(J10="",IF(L10&lt;20,21,L10+2),J10)),IF(L10&lt;20,21,L10+2))</f>
        <v/>
      </c>
      <c r="J10" s="108"/>
      <c r="K10" s="109" t="s">
        <v>63</v>
      </c>
      <c r="L10" s="108"/>
      <c r="M10" s="107" t="str">
        <f>IF(J10="",IF(L10="","",IF(L10="",IF(J10&lt;20,21,J10+2),L10)),IF(J10&lt;20,21,J10+2))</f>
        <v/>
      </c>
      <c r="N10" s="106">
        <f>IF(I10&lt;M10,1,0)</f>
        <v>0</v>
      </c>
      <c r="O10" s="105"/>
      <c r="P10" s="110"/>
      <c r="Q10" s="93"/>
      <c r="R10" s="103"/>
      <c r="S10" s="104"/>
      <c r="T10" s="104"/>
      <c r="U10" s="104"/>
      <c r="V10" s="104"/>
      <c r="W10" s="105"/>
      <c r="X10" s="106">
        <f>IF(Y10&gt;AC10,1,0)</f>
        <v>0</v>
      </c>
      <c r="Y10" s="107" t="str">
        <f>IF(AB10="",IF(Z10="","",IF(Z10="",IF(AB10&lt;20,21,AB10+2),Z10)),IF(AB10&lt;20,21,AB10+2))</f>
        <v/>
      </c>
      <c r="Z10" s="108"/>
      <c r="AA10" s="109" t="s">
        <v>63</v>
      </c>
      <c r="AB10" s="108"/>
      <c r="AC10" s="107" t="str">
        <f>IF(Z10="",IF(AB10="","",IF(AB10="",IF(Z10&lt;20,21,Z10+2),AB10)),IF(Z10&lt;20,21,Z10+2))</f>
        <v/>
      </c>
      <c r="AD10" s="106">
        <f>IF(Y10&lt;AC10,1,0)</f>
        <v>0</v>
      </c>
      <c r="AE10" s="105"/>
      <c r="AF10" s="110"/>
      <c r="AG10" s="93"/>
      <c r="AH10" s="103"/>
      <c r="AI10" s="104"/>
      <c r="AJ10" s="104"/>
      <c r="AK10" s="104"/>
      <c r="AL10" s="104"/>
      <c r="AM10" s="105"/>
      <c r="AN10" s="106">
        <f>IF(AO10&gt;AS10,1,0)</f>
        <v>0</v>
      </c>
      <c r="AO10" s="107" t="str">
        <f>IF(AR10="",IF(AP10="","",IF(AP10="",IF(AR10&lt;20,21,AR10+2),AP10)),IF(AR10&lt;20,21,AR10+2))</f>
        <v/>
      </c>
      <c r="AP10" s="108"/>
      <c r="AQ10" s="109" t="s">
        <v>63</v>
      </c>
      <c r="AR10" s="108"/>
      <c r="AS10" s="107" t="str">
        <f>IF(AP10="",IF(AR10="","",IF(AR10="",IF(AP10&lt;20,21,AP10+2),AR10)),IF(AP10&lt;20,21,AP10+2))</f>
        <v/>
      </c>
      <c r="AT10" s="106">
        <f>IF(AO10&lt;AS10,1,0)</f>
        <v>0</v>
      </c>
      <c r="AU10" s="105"/>
      <c r="AV10" s="110"/>
      <c r="AW10" s="93"/>
      <c r="AX10" s="103"/>
      <c r="AY10" s="104"/>
      <c r="AZ10" s="104"/>
      <c r="BA10" s="104"/>
      <c r="BB10" s="104"/>
      <c r="BC10" s="105"/>
      <c r="BD10" s="106">
        <f>IF(BE10&gt;BI10,1,0)</f>
        <v>0</v>
      </c>
      <c r="BE10" s="107" t="str">
        <f>IF(BH10="",IF(BF10="","",IF(BF10="",IF(BH10&lt;20,21,BH10+2),BF10)),IF(BH10&lt;20,21,BH10+2))</f>
        <v/>
      </c>
      <c r="BF10" s="108"/>
      <c r="BG10" s="109" t="s">
        <v>63</v>
      </c>
      <c r="BH10" s="108"/>
      <c r="BI10" s="107" t="str">
        <f>IF(BF10="",IF(BH10="","",IF(BH10="",IF(BF10&lt;20,21,BF10+2),BH10)),IF(BF10&lt;20,21,BF10+2))</f>
        <v/>
      </c>
      <c r="BJ10" s="106">
        <f>IF(BE10&lt;BI10,1,0)</f>
        <v>0</v>
      </c>
      <c r="BK10" s="105"/>
      <c r="BL10" s="110"/>
      <c r="BM10" s="93"/>
      <c r="BN10" s="103"/>
      <c r="BO10" s="104"/>
      <c r="BP10" s="104"/>
      <c r="BQ10" s="104"/>
      <c r="BR10" s="104"/>
      <c r="BS10" s="105"/>
      <c r="BT10" s="106">
        <f>IF(BU10&gt;BY10,1,0)</f>
        <v>0</v>
      </c>
      <c r="BU10" s="107" t="str">
        <f>IF(BX10="",IF(BV10="","",IF(BV10="",IF(BX10&lt;20,21,BX10+2),BV10)),IF(BX10&lt;20,21,BX10+2))</f>
        <v/>
      </c>
      <c r="BV10" s="108"/>
      <c r="BW10" s="109" t="s">
        <v>63</v>
      </c>
      <c r="BX10" s="108"/>
      <c r="BY10" s="107" t="str">
        <f>IF(BV10="",IF(BX10="","",IF(BX10="",IF(BV10&lt;20,21,BV10+2),BX10)),IF(BV10&lt;20,21,BV10+2))</f>
        <v/>
      </c>
      <c r="BZ10" s="106">
        <f>IF(BU10&lt;BY10,1,0)</f>
        <v>0</v>
      </c>
      <c r="CA10" s="105"/>
      <c r="CB10" s="110"/>
      <c r="CC10" s="93"/>
      <c r="CD10" s="103"/>
      <c r="CE10" s="104"/>
      <c r="CF10" s="104"/>
      <c r="CG10" s="104"/>
      <c r="CH10" s="104"/>
      <c r="CI10" s="105"/>
      <c r="CJ10" s="106">
        <f>IF(CK10&gt;CO10,1,0)</f>
        <v>0</v>
      </c>
      <c r="CK10" s="107" t="str">
        <f>IF(CN10="",IF(CL10="","",IF(CL10="",IF(CN10&lt;20,21,CN10+2),CL10)),IF(CN10&lt;20,21,CN10+2))</f>
        <v/>
      </c>
      <c r="CL10" s="108"/>
      <c r="CM10" s="109" t="s">
        <v>63</v>
      </c>
      <c r="CN10" s="108"/>
      <c r="CO10" s="107" t="str">
        <f>IF(CL10="",IF(CN10="","",IF(CN10="",IF(CL10&lt;20,21,CL10+2),CN10)),IF(CL10&lt;20,21,CL10+2))</f>
        <v/>
      </c>
      <c r="CP10" s="106">
        <f>IF(CK10&lt;CO10,1,0)</f>
        <v>0</v>
      </c>
      <c r="CQ10" s="105"/>
      <c r="CR10" s="110"/>
      <c r="CS10" s="93"/>
      <c r="CT10" s="103"/>
      <c r="CU10" s="104"/>
      <c r="CV10" s="104"/>
      <c r="CW10" s="104"/>
      <c r="CX10" s="104"/>
      <c r="CY10" s="105"/>
      <c r="CZ10" s="106">
        <f>IF(DA10&gt;DE10,1,0)</f>
        <v>0</v>
      </c>
      <c r="DA10" s="107" t="str">
        <f>IF(DD10="",IF(DB10="","",IF(DB10="",IF(DD10&lt;20,21,DD10+2),DB10)),IF(DD10&lt;20,21,DD10+2))</f>
        <v/>
      </c>
      <c r="DB10" s="108"/>
      <c r="DC10" s="109" t="s">
        <v>63</v>
      </c>
      <c r="DD10" s="108"/>
      <c r="DE10" s="107" t="str">
        <f>IF(DB10="",IF(DD10="","",IF(DD10="",IF(DB10&lt;20,21,DB10+2),DD10)),IF(DB10&lt;20,21,DB10+2))</f>
        <v/>
      </c>
      <c r="DF10" s="106">
        <f>IF(DA10&lt;DE10,1,0)</f>
        <v>0</v>
      </c>
      <c r="DG10" s="105"/>
      <c r="DH10" s="110"/>
      <c r="DI10" s="93"/>
      <c r="DJ10" s="103"/>
      <c r="DK10" s="104"/>
      <c r="DL10" s="104"/>
      <c r="DM10" s="104"/>
      <c r="DN10" s="104"/>
      <c r="DO10" s="105"/>
      <c r="DP10" s="106">
        <f>IF(DQ10&gt;DU10,1,0)</f>
        <v>0</v>
      </c>
      <c r="DQ10" s="107" t="str">
        <f>IF(DT10="",IF(DR10="","",IF(DR10="",IF(DT10&lt;20,21,DT10+2),DR10)),IF(DT10&lt;20,21,DT10+2))</f>
        <v/>
      </c>
      <c r="DR10" s="108"/>
      <c r="DS10" s="109" t="s">
        <v>63</v>
      </c>
      <c r="DT10" s="108"/>
      <c r="DU10" s="107" t="str">
        <f>IF(DR10="",IF(DT10="","",IF(DT10="",IF(DR10&lt;20,21,DR10+2),DT10)),IF(DR10&lt;20,21,DR10+2))</f>
        <v/>
      </c>
      <c r="DV10" s="106">
        <f>IF(DQ10&lt;DU10,1,0)</f>
        <v>0</v>
      </c>
      <c r="DW10" s="105"/>
      <c r="DX10" s="110"/>
      <c r="DY10" s="94"/>
    </row>
    <row r="11" spans="1:129">
      <c r="A11" s="94"/>
      <c r="B11" s="341" t="str">
        <f>+B43</f>
        <v>高浜ＪＶＣ</v>
      </c>
      <c r="C11" s="342"/>
      <c r="D11" s="342"/>
      <c r="E11" s="342"/>
      <c r="F11" s="342"/>
      <c r="G11" s="105">
        <f>SUM(H10:H12)</f>
        <v>0</v>
      </c>
      <c r="H11" s="106">
        <f>IF(I11&gt;M11,1,0)</f>
        <v>0</v>
      </c>
      <c r="I11" s="107" t="str">
        <f>IF(L11="",IF(J11="","",IF(J11="",IF(L11&lt;20,21,L11+2),J11)),IF(L11&lt;20,21,L11+2))</f>
        <v/>
      </c>
      <c r="J11" s="111"/>
      <c r="K11" s="109" t="s">
        <v>63</v>
      </c>
      <c r="L11" s="111"/>
      <c r="M11" s="107" t="str">
        <f>IF(J11="",IF(L11="","",IF(L11="",IF(J11&lt;20,21,J11+2),L11)),IF(J11&lt;20,21,J11+2))</f>
        <v/>
      </c>
      <c r="N11" s="106">
        <f>IF(I11&lt;M11,1,0)</f>
        <v>0</v>
      </c>
      <c r="O11" s="105">
        <f>SUM(N10:N12)</f>
        <v>0</v>
      </c>
      <c r="P11" s="112" t="str">
        <f>B44</f>
        <v>姶良なぎさ</v>
      </c>
      <c r="Q11" s="93"/>
      <c r="R11" s="341" t="str">
        <f>+R43</f>
        <v>小名浜西</v>
      </c>
      <c r="S11" s="342"/>
      <c r="T11" s="342"/>
      <c r="U11" s="342"/>
      <c r="V11" s="342"/>
      <c r="W11" s="105">
        <f>SUM(X10:X12)</f>
        <v>0</v>
      </c>
      <c r="X11" s="106">
        <f>IF(Y11&gt;AC11,1,0)</f>
        <v>0</v>
      </c>
      <c r="Y11" s="107" t="str">
        <f>IF(AB11="",IF(Z11="","",IF(Z11="",IF(AB11&lt;20,21,AB11+2),Z11)),IF(AB11&lt;20,21,AB11+2))</f>
        <v/>
      </c>
      <c r="Z11" s="111"/>
      <c r="AA11" s="109" t="s">
        <v>63</v>
      </c>
      <c r="AB11" s="111"/>
      <c r="AC11" s="107" t="str">
        <f>IF(Z11="",IF(AB11="","",IF(AB11="",IF(Z11&lt;20,21,Z11+2),AB11)),IF(Z11&lt;20,21,Z11+2))</f>
        <v/>
      </c>
      <c r="AD11" s="106">
        <f>IF(Y11&lt;AC11,1,0)</f>
        <v>0</v>
      </c>
      <c r="AE11" s="105">
        <f>SUM(AD10:AD12)</f>
        <v>0</v>
      </c>
      <c r="AF11" s="112" t="str">
        <f>+R44</f>
        <v>きのと</v>
      </c>
      <c r="AG11" s="93"/>
      <c r="AH11" s="341" t="str">
        <f>+AH43</f>
        <v>はやぶさ</v>
      </c>
      <c r="AI11" s="342"/>
      <c r="AJ11" s="342"/>
      <c r="AK11" s="342"/>
      <c r="AL11" s="342"/>
      <c r="AM11" s="105">
        <f>SUM(AN10:AN12)</f>
        <v>0</v>
      </c>
      <c r="AN11" s="106">
        <f>IF(AO11&gt;AS11,1,0)</f>
        <v>0</v>
      </c>
      <c r="AO11" s="107" t="str">
        <f>IF(AR11="",IF(AP11="","",IF(AP11="",IF(AR11&lt;20,21,AR11+2),AP11)),IF(AR11&lt;20,21,AR11+2))</f>
        <v/>
      </c>
      <c r="AP11" s="111"/>
      <c r="AQ11" s="109" t="s">
        <v>63</v>
      </c>
      <c r="AR11" s="111"/>
      <c r="AS11" s="107" t="str">
        <f>IF(AP11="",IF(AR11="","",IF(AR11="",IF(AP11&lt;20,21,AP11+2),AR11)),IF(AP11&lt;20,21,AP11+2))</f>
        <v/>
      </c>
      <c r="AT11" s="106">
        <f>IF(AO11&lt;AS11,1,0)</f>
        <v>0</v>
      </c>
      <c r="AU11" s="105">
        <f>SUM(AT10:AT12)</f>
        <v>0</v>
      </c>
      <c r="AV11" s="112" t="str">
        <f>+AH44</f>
        <v>益城中央</v>
      </c>
      <c r="AW11" s="93"/>
      <c r="AX11" s="341" t="str">
        <f>+AX43</f>
        <v>服間ＪＶＣ</v>
      </c>
      <c r="AY11" s="342"/>
      <c r="AZ11" s="342"/>
      <c r="BA11" s="342"/>
      <c r="BB11" s="342"/>
      <c r="BC11" s="105">
        <f>SUM(BD10:BD12)</f>
        <v>0</v>
      </c>
      <c r="BD11" s="106">
        <f>IF(BE11&gt;BI11,1,0)</f>
        <v>0</v>
      </c>
      <c r="BE11" s="107" t="str">
        <f>IF(BH11="",IF(BF11="","",IF(BF11="",IF(BH11&lt;20,21,BH11+2),BF11)),IF(BH11&lt;20,21,BH11+2))</f>
        <v/>
      </c>
      <c r="BF11" s="111"/>
      <c r="BG11" s="109" t="s">
        <v>63</v>
      </c>
      <c r="BH11" s="111"/>
      <c r="BI11" s="107" t="str">
        <f>IF(BF11="",IF(BH11="","",IF(BH11="",IF(BF11&lt;20,21,BF11+2),BH11)),IF(BF11&lt;20,21,BF11+2))</f>
        <v/>
      </c>
      <c r="BJ11" s="106">
        <f>IF(BE11&lt;BI11,1,0)</f>
        <v>0</v>
      </c>
      <c r="BK11" s="105">
        <f>SUM(BJ10:BJ12)</f>
        <v>0</v>
      </c>
      <c r="BL11" s="112" t="str">
        <f>+AX44</f>
        <v>住吉女子</v>
      </c>
      <c r="BM11" s="93"/>
      <c r="BN11" s="341" t="str">
        <f>+BN43</f>
        <v>大井</v>
      </c>
      <c r="BO11" s="342"/>
      <c r="BP11" s="342"/>
      <c r="BQ11" s="342"/>
      <c r="BR11" s="342"/>
      <c r="BS11" s="105">
        <f>SUM(BT10:BT12)</f>
        <v>0</v>
      </c>
      <c r="BT11" s="106">
        <f>IF(BU11&gt;BY11,1,0)</f>
        <v>0</v>
      </c>
      <c r="BU11" s="107" t="str">
        <f>IF(BX11="",IF(BV11="","",IF(BV11="",IF(BX11&lt;20,21,BX11+2),BV11)),IF(BX11&lt;20,21,BX11+2))</f>
        <v/>
      </c>
      <c r="BV11" s="111"/>
      <c r="BW11" s="109" t="s">
        <v>63</v>
      </c>
      <c r="BX11" s="111"/>
      <c r="BY11" s="107" t="str">
        <f>IF(BV11="",IF(BX11="","",IF(BX11="",IF(BV11&lt;20,21,BV11+2),BX11)),IF(BV11&lt;20,21,BV11+2))</f>
        <v/>
      </c>
      <c r="BZ11" s="106">
        <f>IF(BU11&lt;BY11,1,0)</f>
        <v>0</v>
      </c>
      <c r="CA11" s="105">
        <f>SUM(BZ10:BZ12)</f>
        <v>0</v>
      </c>
      <c r="CB11" s="112" t="str">
        <f>+BN44</f>
        <v>ＭＩＢＵⅡ</v>
      </c>
      <c r="CC11" s="93"/>
      <c r="CD11" s="341" t="str">
        <f>+CD43</f>
        <v>八本松</v>
      </c>
      <c r="CE11" s="342"/>
      <c r="CF11" s="342"/>
      <c r="CG11" s="342"/>
      <c r="CH11" s="342"/>
      <c r="CI11" s="105">
        <f>SUM(CJ10:CJ12)</f>
        <v>0</v>
      </c>
      <c r="CJ11" s="106">
        <f>IF(CK11&gt;CO11,1,0)</f>
        <v>0</v>
      </c>
      <c r="CK11" s="107" t="str">
        <f>IF(CN11="",IF(CL11="","",IF(CL11="",IF(CN11&lt;20,21,CN11+2),CL11)),IF(CN11&lt;20,21,CN11+2))</f>
        <v/>
      </c>
      <c r="CL11" s="111"/>
      <c r="CM11" s="109" t="s">
        <v>63</v>
      </c>
      <c r="CN11" s="111"/>
      <c r="CO11" s="107" t="str">
        <f>IF(CL11="",IF(CN11="","",IF(CN11="",IF(CL11&lt;20,21,CL11+2),CN11)),IF(CL11&lt;20,21,CL11+2))</f>
        <v/>
      </c>
      <c r="CP11" s="106">
        <f>IF(CK11&lt;CO11,1,0)</f>
        <v>0</v>
      </c>
      <c r="CQ11" s="105">
        <f>SUM(CP10:CP12)</f>
        <v>0</v>
      </c>
      <c r="CR11" s="112" t="str">
        <f>+CD44</f>
        <v>中仙</v>
      </c>
      <c r="CS11" s="93"/>
      <c r="CT11" s="341" t="str">
        <f>+CT43</f>
        <v>粕屋ＪＶＣ</v>
      </c>
      <c r="CU11" s="342"/>
      <c r="CV11" s="342"/>
      <c r="CW11" s="342"/>
      <c r="CX11" s="342"/>
      <c r="CY11" s="105">
        <f>SUM(CZ10:CZ12)</f>
        <v>0</v>
      </c>
      <c r="CZ11" s="106">
        <f>IF(DA11&gt;DE11,1,0)</f>
        <v>0</v>
      </c>
      <c r="DA11" s="107" t="str">
        <f>IF(DD11="",IF(DB11="","",IF(DB11="",IF(DD11&lt;20,21,DD11+2),DB11)),IF(DD11&lt;20,21,DD11+2))</f>
        <v/>
      </c>
      <c r="DB11" s="111"/>
      <c r="DC11" s="109" t="s">
        <v>63</v>
      </c>
      <c r="DD11" s="111"/>
      <c r="DE11" s="107" t="str">
        <f>IF(DB11="",IF(DD11="","",IF(DD11="",IF(DB11&lt;20,21,DB11+2),DD11)),IF(DB11&lt;20,21,DB11+2))</f>
        <v/>
      </c>
      <c r="DF11" s="106">
        <f>IF(DA11&lt;DE11,1,0)</f>
        <v>0</v>
      </c>
      <c r="DG11" s="105">
        <f>SUM(DF10:DF12)</f>
        <v>0</v>
      </c>
      <c r="DH11" s="112" t="str">
        <f>+CT44</f>
        <v>野市東</v>
      </c>
      <c r="DI11" s="93"/>
      <c r="DJ11" s="341" t="str">
        <f>+DJ43</f>
        <v>津田浜っ子ＶＣ</v>
      </c>
      <c r="DK11" s="342"/>
      <c r="DL11" s="342"/>
      <c r="DM11" s="342"/>
      <c r="DN11" s="342"/>
      <c r="DO11" s="105">
        <f>SUM(DP10:DP12)</f>
        <v>0</v>
      </c>
      <c r="DP11" s="106">
        <f>IF(DQ11&gt;DU11,1,0)</f>
        <v>0</v>
      </c>
      <c r="DQ11" s="107" t="str">
        <f>IF(DT11="",IF(DR11="","",IF(DR11="",IF(DT11&lt;20,21,DT11+2),DR11)),IF(DT11&lt;20,21,DT11+2))</f>
        <v/>
      </c>
      <c r="DR11" s="111"/>
      <c r="DS11" s="109" t="s">
        <v>63</v>
      </c>
      <c r="DT11" s="111"/>
      <c r="DU11" s="107" t="str">
        <f>IF(DR11="",IF(DT11="","",IF(DT11="",IF(DR11&lt;20,21,DR11+2),DT11)),IF(DR11&lt;20,21,DR11+2))</f>
        <v/>
      </c>
      <c r="DV11" s="106">
        <f>IF(DQ11&lt;DU11,1,0)</f>
        <v>0</v>
      </c>
      <c r="DW11" s="105">
        <f>SUM(DV10:DV12)</f>
        <v>0</v>
      </c>
      <c r="DX11" s="112" t="str">
        <f>+DJ44</f>
        <v>富岡南</v>
      </c>
      <c r="DY11" s="94"/>
    </row>
    <row r="12" spans="1:129" ht="21.75" thickBot="1">
      <c r="A12" s="94"/>
      <c r="B12" s="113"/>
      <c r="C12" s="114"/>
      <c r="D12" s="114"/>
      <c r="E12" s="114"/>
      <c r="F12" s="114" t="str">
        <f>+M43</f>
        <v>(兵　庫)</v>
      </c>
      <c r="G12" s="115"/>
      <c r="H12" s="106">
        <f>IF(I12&gt;M12,1,0)</f>
        <v>0</v>
      </c>
      <c r="I12" s="116" t="str">
        <f>IF(L12="",IF(J12="","",IF(J12="",IF(L12&lt;14,15,L12+2),J12)),IF(L12&lt;14,15,L12+2))</f>
        <v/>
      </c>
      <c r="J12" s="117"/>
      <c r="K12" s="118" t="s">
        <v>63</v>
      </c>
      <c r="L12" s="117"/>
      <c r="M12" s="116" t="str">
        <f>IF(J12="",IF(L12="","",IF(L12="",IF(J12&lt;14,15,J12+2),L12)),IF(J12&lt;14,15,J12+2))</f>
        <v/>
      </c>
      <c r="N12" s="106">
        <f>IF(I12&lt;M12,1,0)</f>
        <v>0</v>
      </c>
      <c r="O12" s="115"/>
      <c r="P12" s="239" t="str">
        <f>M44</f>
        <v>(鹿児島)</v>
      </c>
      <c r="Q12" s="93"/>
      <c r="R12" s="113"/>
      <c r="S12" s="114"/>
      <c r="T12" s="114"/>
      <c r="U12" s="114"/>
      <c r="V12" s="114" t="str">
        <f>+AC43</f>
        <v>(福　島)</v>
      </c>
      <c r="W12" s="115"/>
      <c r="X12" s="106">
        <f>IF(Y12&gt;AC12,1,0)</f>
        <v>0</v>
      </c>
      <c r="Y12" s="116" t="str">
        <f>IF(AB12="",IF(Z12="","",IF(Z12="",IF(AB12&lt;14,15,AB12+2),Z12)),IF(AB12&lt;14,15,AB12+2))</f>
        <v/>
      </c>
      <c r="Z12" s="117"/>
      <c r="AA12" s="118" t="s">
        <v>63</v>
      </c>
      <c r="AB12" s="117"/>
      <c r="AC12" s="116" t="str">
        <f>IF(Z12="",IF(AB12="","",IF(AB12="",IF(Z12&lt;14,15,Z12+2),AB12)),IF(Z12&lt;14,15,Z12+2))</f>
        <v/>
      </c>
      <c r="AD12" s="106">
        <f>IF(Y12&lt;AC12,1,0)</f>
        <v>0</v>
      </c>
      <c r="AE12" s="115"/>
      <c r="AF12" s="239" t="str">
        <f>+AC44</f>
        <v>(新　潟)</v>
      </c>
      <c r="AG12" s="93"/>
      <c r="AH12" s="113"/>
      <c r="AI12" s="114"/>
      <c r="AJ12" s="114"/>
      <c r="AK12" s="114"/>
      <c r="AL12" s="114" t="str">
        <f>+AS43</f>
        <v>(滋　賀)</v>
      </c>
      <c r="AM12" s="115"/>
      <c r="AN12" s="106">
        <f>IF(AO12&gt;AS12,1,0)</f>
        <v>0</v>
      </c>
      <c r="AO12" s="116" t="str">
        <f>IF(AR12="",IF(AP12="","",IF(AP12="",IF(AR12&lt;14,15,AR12+2),AP12)),IF(AR12&lt;14,15,AR12+2))</f>
        <v/>
      </c>
      <c r="AP12" s="117"/>
      <c r="AQ12" s="118" t="s">
        <v>63</v>
      </c>
      <c r="AR12" s="117"/>
      <c r="AS12" s="116" t="str">
        <f>IF(AP12="",IF(AR12="","",IF(AR12="",IF(AP12&lt;14,15,AP12+2),AR12)),IF(AP12&lt;14,15,AP12+2))</f>
        <v/>
      </c>
      <c r="AT12" s="106">
        <f>IF(AO12&lt;AS12,1,0)</f>
        <v>0</v>
      </c>
      <c r="AU12" s="115"/>
      <c r="AV12" s="239" t="str">
        <f>+AS44</f>
        <v>(熊　本)</v>
      </c>
      <c r="AW12" s="93"/>
      <c r="AX12" s="113"/>
      <c r="AY12" s="114"/>
      <c r="AZ12" s="114"/>
      <c r="BA12" s="114"/>
      <c r="BB12" s="114" t="str">
        <f>+BI43</f>
        <v>(福　井)</v>
      </c>
      <c r="BC12" s="115"/>
      <c r="BD12" s="106">
        <f>IF(BE12&gt;BI12,1,0)</f>
        <v>0</v>
      </c>
      <c r="BE12" s="116" t="str">
        <f>IF(BH12="",IF(BF12="","",IF(BF12="",IF(BH12&lt;14,15,BH12+2),BF12)),IF(BH12&lt;14,15,BH12+2))</f>
        <v/>
      </c>
      <c r="BF12" s="117"/>
      <c r="BG12" s="118" t="s">
        <v>63</v>
      </c>
      <c r="BH12" s="117"/>
      <c r="BI12" s="116" t="str">
        <f>IF(BF12="",IF(BH12="","",IF(BH12="",IF(BF12&lt;14,15,BF12+2),BH12)),IF(BF12&lt;14,15,BF12+2))</f>
        <v/>
      </c>
      <c r="BJ12" s="106">
        <f>IF(BE12&lt;BI12,1,0)</f>
        <v>0</v>
      </c>
      <c r="BK12" s="115"/>
      <c r="BL12" s="239" t="str">
        <f>+BI44</f>
        <v>(鳥　取)</v>
      </c>
      <c r="BM12" s="93"/>
      <c r="BN12" s="113"/>
      <c r="BO12" s="114"/>
      <c r="BP12" s="114"/>
      <c r="BQ12" s="114"/>
      <c r="BR12" s="114" t="str">
        <f>+BY43</f>
        <v>(埼　玉)</v>
      </c>
      <c r="BS12" s="115"/>
      <c r="BT12" s="106">
        <f>IF(BU12&gt;BY12,1,0)</f>
        <v>0</v>
      </c>
      <c r="BU12" s="116" t="str">
        <f>IF(BX12="",IF(BV12="","",IF(BV12="",IF(BX12&lt;14,15,BX12+2),BV12)),IF(BX12&lt;14,15,BX12+2))</f>
        <v/>
      </c>
      <c r="BV12" s="117"/>
      <c r="BW12" s="118" t="s">
        <v>63</v>
      </c>
      <c r="BX12" s="117"/>
      <c r="BY12" s="116" t="str">
        <f>IF(BV12="",IF(BX12="","",IF(BX12="",IF(BV12&lt;14,15,BV12+2),BX12)),IF(BV12&lt;14,15,BV12+2))</f>
        <v/>
      </c>
      <c r="BZ12" s="106">
        <f>IF(BU12&lt;BY12,1,0)</f>
        <v>0</v>
      </c>
      <c r="CA12" s="115"/>
      <c r="CB12" s="239" t="str">
        <f>+BY44</f>
        <v>(愛　媛)</v>
      </c>
      <c r="CC12" s="93"/>
      <c r="CD12" s="113"/>
      <c r="CE12" s="114"/>
      <c r="CF12" s="114"/>
      <c r="CG12" s="114"/>
      <c r="CH12" s="114" t="str">
        <f>+CO43</f>
        <v>(広　島)</v>
      </c>
      <c r="CI12" s="115"/>
      <c r="CJ12" s="106">
        <f>IF(CK12&gt;CO12,1,0)</f>
        <v>0</v>
      </c>
      <c r="CK12" s="116" t="str">
        <f>IF(CN12="",IF(CL12="","",IF(CL12="",IF(CN12&lt;14,15,CN12+2),CL12)),IF(CN12&lt;14,15,CN12+2))</f>
        <v/>
      </c>
      <c r="CL12" s="117"/>
      <c r="CM12" s="118" t="s">
        <v>63</v>
      </c>
      <c r="CN12" s="117"/>
      <c r="CO12" s="116" t="str">
        <f>IF(CL12="",IF(CN12="","",IF(CN12="",IF(CL12&lt;14,15,CL12+2),CN12)),IF(CL12&lt;14,15,CL12+2))</f>
        <v/>
      </c>
      <c r="CP12" s="106">
        <f>IF(CK12&lt;CO12,1,0)</f>
        <v>0</v>
      </c>
      <c r="CQ12" s="115"/>
      <c r="CR12" s="239" t="str">
        <f>+CO44</f>
        <v>(秋　田)</v>
      </c>
      <c r="CS12" s="93"/>
      <c r="CT12" s="113"/>
      <c r="CU12" s="114"/>
      <c r="CV12" s="114"/>
      <c r="CW12" s="114"/>
      <c r="CX12" s="114" t="str">
        <f>+DE43</f>
        <v>(福　岡)</v>
      </c>
      <c r="CY12" s="115"/>
      <c r="CZ12" s="106">
        <f>IF(DA12&gt;DE12,1,0)</f>
        <v>0</v>
      </c>
      <c r="DA12" s="116" t="str">
        <f>IF(DD12="",IF(DB12="","",IF(DB12="",IF(DD12&lt;14,15,DD12+2),DB12)),IF(DD12&lt;14,15,DD12+2))</f>
        <v/>
      </c>
      <c r="DB12" s="117"/>
      <c r="DC12" s="118" t="s">
        <v>63</v>
      </c>
      <c r="DD12" s="117"/>
      <c r="DE12" s="116" t="str">
        <f>IF(DB12="",IF(DD12="","",IF(DD12="",IF(DB12&lt;14,15,DB12+2),DD12)),IF(DB12&lt;14,15,DB12+2))</f>
        <v/>
      </c>
      <c r="DF12" s="106">
        <f>IF(DA12&lt;DE12,1,0)</f>
        <v>0</v>
      </c>
      <c r="DG12" s="115"/>
      <c r="DH12" s="239" t="str">
        <f>+DE44</f>
        <v>(高　知)</v>
      </c>
      <c r="DI12" s="93"/>
      <c r="DJ12" s="113"/>
      <c r="DK12" s="114"/>
      <c r="DL12" s="114"/>
      <c r="DM12" s="114"/>
      <c r="DN12" s="114" t="str">
        <f>+DU43</f>
        <v>(徳　島)</v>
      </c>
      <c r="DO12" s="115"/>
      <c r="DP12" s="106">
        <f>IF(DQ12&gt;DU12,1,0)</f>
        <v>0</v>
      </c>
      <c r="DQ12" s="116" t="str">
        <f>IF(DT12="",IF(DR12="","",IF(DR12="",IF(DT12&lt;14,15,DT12+2),DR12)),IF(DT12&lt;14,15,DT12+2))</f>
        <v/>
      </c>
      <c r="DR12" s="117"/>
      <c r="DS12" s="118" t="s">
        <v>63</v>
      </c>
      <c r="DT12" s="117"/>
      <c r="DU12" s="116" t="str">
        <f>IF(DR12="",IF(DT12="","",IF(DT12="",IF(DR12&lt;14,15,DR12+2),DT12)),IF(DR12&lt;14,15,DR12+2))</f>
        <v/>
      </c>
      <c r="DV12" s="106">
        <f>IF(DQ12&lt;DU12,1,0)</f>
        <v>0</v>
      </c>
      <c r="DW12" s="115"/>
      <c r="DX12" s="239" t="str">
        <f>+DU44</f>
        <v>(群　馬)</v>
      </c>
      <c r="DY12" s="94"/>
    </row>
    <row r="13" spans="1:129" ht="21.75" customHeight="1" thickBot="1">
      <c r="A13" s="88"/>
      <c r="B13" s="120" t="s">
        <v>16</v>
      </c>
      <c r="C13" s="121"/>
      <c r="D13" s="121"/>
      <c r="E13" s="121"/>
      <c r="F13" s="121"/>
      <c r="G13" s="121"/>
      <c r="H13" s="121"/>
      <c r="I13" s="121"/>
      <c r="J13" s="122"/>
      <c r="K13" s="122"/>
      <c r="L13" s="122"/>
      <c r="M13" s="121"/>
      <c r="N13" s="121"/>
      <c r="O13" s="121"/>
      <c r="P13" s="123"/>
      <c r="Q13" s="93"/>
      <c r="R13" s="120" t="s">
        <v>16</v>
      </c>
      <c r="S13" s="121"/>
      <c r="T13" s="121"/>
      <c r="U13" s="121"/>
      <c r="V13" s="121"/>
      <c r="W13" s="121"/>
      <c r="X13" s="121"/>
      <c r="Y13" s="121"/>
      <c r="Z13" s="122"/>
      <c r="AA13" s="122"/>
      <c r="AB13" s="122"/>
      <c r="AC13" s="121"/>
      <c r="AD13" s="121"/>
      <c r="AE13" s="121"/>
      <c r="AF13" s="123"/>
      <c r="AG13" s="93"/>
      <c r="AH13" s="120" t="s">
        <v>16</v>
      </c>
      <c r="AI13" s="121"/>
      <c r="AJ13" s="121"/>
      <c r="AK13" s="121"/>
      <c r="AL13" s="121"/>
      <c r="AM13" s="121"/>
      <c r="AN13" s="121"/>
      <c r="AO13" s="121"/>
      <c r="AP13" s="122"/>
      <c r="AQ13" s="122"/>
      <c r="AR13" s="122"/>
      <c r="AS13" s="121"/>
      <c r="AT13" s="121"/>
      <c r="AU13" s="121"/>
      <c r="AV13" s="123"/>
      <c r="AW13" s="93"/>
      <c r="AX13" s="120" t="s">
        <v>16</v>
      </c>
      <c r="AY13" s="121"/>
      <c r="AZ13" s="121"/>
      <c r="BA13" s="121"/>
      <c r="BB13" s="121"/>
      <c r="BC13" s="121"/>
      <c r="BD13" s="121"/>
      <c r="BE13" s="121"/>
      <c r="BF13" s="122"/>
      <c r="BG13" s="122"/>
      <c r="BH13" s="122"/>
      <c r="BI13" s="121"/>
      <c r="BJ13" s="121"/>
      <c r="BK13" s="121"/>
      <c r="BL13" s="123"/>
      <c r="BM13" s="93"/>
      <c r="BN13" s="120" t="s">
        <v>16</v>
      </c>
      <c r="BO13" s="121"/>
      <c r="BP13" s="121"/>
      <c r="BQ13" s="121"/>
      <c r="BR13" s="121"/>
      <c r="BS13" s="121"/>
      <c r="BT13" s="121"/>
      <c r="BU13" s="121"/>
      <c r="BV13" s="122"/>
      <c r="BW13" s="122"/>
      <c r="BX13" s="122"/>
      <c r="BY13" s="121"/>
      <c r="BZ13" s="121"/>
      <c r="CA13" s="121"/>
      <c r="CB13" s="123"/>
      <c r="CC13" s="93"/>
      <c r="CD13" s="120" t="s">
        <v>16</v>
      </c>
      <c r="CE13" s="121"/>
      <c r="CF13" s="121"/>
      <c r="CG13" s="121"/>
      <c r="CH13" s="121"/>
      <c r="CI13" s="121"/>
      <c r="CJ13" s="121"/>
      <c r="CK13" s="121"/>
      <c r="CL13" s="122"/>
      <c r="CM13" s="122"/>
      <c r="CN13" s="122"/>
      <c r="CO13" s="121"/>
      <c r="CP13" s="121"/>
      <c r="CQ13" s="121"/>
      <c r="CR13" s="123"/>
      <c r="CS13" s="93"/>
      <c r="CT13" s="120" t="s">
        <v>16</v>
      </c>
      <c r="CU13" s="121"/>
      <c r="CV13" s="121"/>
      <c r="CW13" s="121"/>
      <c r="CX13" s="121"/>
      <c r="CY13" s="121"/>
      <c r="CZ13" s="121"/>
      <c r="DA13" s="121"/>
      <c r="DB13" s="122"/>
      <c r="DC13" s="122"/>
      <c r="DD13" s="122"/>
      <c r="DE13" s="121"/>
      <c r="DF13" s="121"/>
      <c r="DG13" s="121"/>
      <c r="DH13" s="123"/>
      <c r="DI13" s="93"/>
      <c r="DJ13" s="120" t="s">
        <v>16</v>
      </c>
      <c r="DK13" s="121"/>
      <c r="DL13" s="121"/>
      <c r="DM13" s="121"/>
      <c r="DN13" s="121"/>
      <c r="DO13" s="121"/>
      <c r="DP13" s="121"/>
      <c r="DQ13" s="121"/>
      <c r="DR13" s="122"/>
      <c r="DS13" s="122"/>
      <c r="DT13" s="122"/>
      <c r="DU13" s="121"/>
      <c r="DV13" s="121"/>
      <c r="DW13" s="121"/>
      <c r="DX13" s="123"/>
      <c r="DY13" s="88"/>
    </row>
    <row r="14" spans="1:129" ht="21.75" thickBot="1">
      <c r="A14" s="94"/>
      <c r="B14" s="95" t="s">
        <v>62</v>
      </c>
      <c r="C14" s="96"/>
      <c r="D14" s="96"/>
      <c r="E14" s="96"/>
      <c r="F14" s="96"/>
      <c r="G14" s="97"/>
      <c r="H14" s="98"/>
      <c r="I14" s="99" t="str">
        <f>IF(L14="",IF(J14="","",IF(J14="",IF(L14&lt;20,21,L14+2),J14)),IF(L14&lt;20,21,L14+2))</f>
        <v/>
      </c>
      <c r="J14" s="100"/>
      <c r="K14" s="100"/>
      <c r="L14" s="100"/>
      <c r="M14" s="99" t="str">
        <f>IF(J14="",IF(L14="","",IF(L14="",IF(J14&lt;20,21,J14+2),L14)),IF(J14&lt;20,21,J14+2))</f>
        <v/>
      </c>
      <c r="N14" s="98"/>
      <c r="O14" s="97"/>
      <c r="P14" s="102" t="s">
        <v>62</v>
      </c>
      <c r="Q14" s="93"/>
      <c r="R14" s="95" t="s">
        <v>62</v>
      </c>
      <c r="S14" s="96"/>
      <c r="T14" s="96"/>
      <c r="U14" s="96"/>
      <c r="V14" s="96"/>
      <c r="W14" s="97"/>
      <c r="X14" s="98"/>
      <c r="Y14" s="99" t="str">
        <f>IF(AB14="",IF(Z14="","",IF(Z14="",IF(AB14&lt;20,21,AB14+2),Z14)),IF(AB14&lt;20,21,AB14+2))</f>
        <v/>
      </c>
      <c r="Z14" s="100"/>
      <c r="AA14" s="100"/>
      <c r="AB14" s="100"/>
      <c r="AC14" s="99" t="str">
        <f>IF(Z14="",IF(AB14="","",IF(AB14="",IF(Z14&lt;20,21,Z14+2),AB14)),IF(Z14&lt;20,21,Z14+2))</f>
        <v/>
      </c>
      <c r="AD14" s="98"/>
      <c r="AE14" s="97"/>
      <c r="AF14" s="102" t="s">
        <v>62</v>
      </c>
      <c r="AG14" s="93"/>
      <c r="AH14" s="95" t="s">
        <v>62</v>
      </c>
      <c r="AI14" s="96"/>
      <c r="AJ14" s="96"/>
      <c r="AK14" s="96"/>
      <c r="AL14" s="96"/>
      <c r="AM14" s="97"/>
      <c r="AN14" s="98"/>
      <c r="AO14" s="99" t="str">
        <f>IF(AR14="",IF(AP14="","",IF(AP14="",IF(AR14&lt;20,21,AR14+2),AP14)),IF(AR14&lt;20,21,AR14+2))</f>
        <v/>
      </c>
      <c r="AP14" s="100"/>
      <c r="AQ14" s="100"/>
      <c r="AR14" s="100"/>
      <c r="AS14" s="99" t="str">
        <f>IF(AP14="",IF(AR14="","",IF(AR14="",IF(AP14&lt;20,21,AP14+2),AR14)),IF(AP14&lt;20,21,AP14+2))</f>
        <v/>
      </c>
      <c r="AT14" s="98"/>
      <c r="AU14" s="97"/>
      <c r="AV14" s="102" t="s">
        <v>62</v>
      </c>
      <c r="AW14" s="93"/>
      <c r="AX14" s="95" t="s">
        <v>62</v>
      </c>
      <c r="AY14" s="96"/>
      <c r="AZ14" s="96"/>
      <c r="BA14" s="96"/>
      <c r="BB14" s="96"/>
      <c r="BC14" s="97"/>
      <c r="BD14" s="98"/>
      <c r="BE14" s="99" t="str">
        <f>IF(BH14="",IF(BF14="","",IF(BF14="",IF(BH14&lt;20,21,BH14+2),BF14)),IF(BH14&lt;20,21,BH14+2))</f>
        <v/>
      </c>
      <c r="BF14" s="100"/>
      <c r="BG14" s="100"/>
      <c r="BH14" s="100"/>
      <c r="BI14" s="99" t="str">
        <f>IF(BF14="",IF(BH14="","",IF(BH14="",IF(BF14&lt;20,21,BF14+2),BH14)),IF(BF14&lt;20,21,BF14+2))</f>
        <v/>
      </c>
      <c r="BJ14" s="98"/>
      <c r="BK14" s="97"/>
      <c r="BL14" s="102" t="s">
        <v>62</v>
      </c>
      <c r="BM14" s="93"/>
      <c r="BN14" s="95" t="s">
        <v>62</v>
      </c>
      <c r="BO14" s="96"/>
      <c r="BP14" s="96"/>
      <c r="BQ14" s="96"/>
      <c r="BR14" s="96"/>
      <c r="BS14" s="97"/>
      <c r="BT14" s="98"/>
      <c r="BU14" s="99" t="str">
        <f>IF(BX14="",IF(BV14="","",IF(BV14="",IF(BX14&lt;20,21,BX14+2),BV14)),IF(BX14&lt;20,21,BX14+2))</f>
        <v/>
      </c>
      <c r="BV14" s="100"/>
      <c r="BW14" s="100"/>
      <c r="BX14" s="100"/>
      <c r="BY14" s="99" t="str">
        <f>IF(BV14="",IF(BX14="","",IF(BX14="",IF(BV14&lt;20,21,BV14+2),BX14)),IF(BV14&lt;20,21,BV14+2))</f>
        <v/>
      </c>
      <c r="BZ14" s="98"/>
      <c r="CA14" s="97"/>
      <c r="CB14" s="102" t="s">
        <v>62</v>
      </c>
      <c r="CC14" s="93"/>
      <c r="CD14" s="95" t="s">
        <v>62</v>
      </c>
      <c r="CE14" s="96"/>
      <c r="CF14" s="96"/>
      <c r="CG14" s="96"/>
      <c r="CH14" s="96"/>
      <c r="CI14" s="97"/>
      <c r="CJ14" s="98"/>
      <c r="CK14" s="99" t="str">
        <f>IF(CN14="",IF(CL14="","",IF(CL14="",IF(CN14&lt;20,21,CN14+2),CL14)),IF(CN14&lt;20,21,CN14+2))</f>
        <v/>
      </c>
      <c r="CL14" s="100"/>
      <c r="CM14" s="100"/>
      <c r="CN14" s="100"/>
      <c r="CO14" s="99" t="str">
        <f>IF(CL14="",IF(CN14="","",IF(CN14="",IF(CL14&lt;20,21,CL14+2),CN14)),IF(CL14&lt;20,21,CL14+2))</f>
        <v/>
      </c>
      <c r="CP14" s="98"/>
      <c r="CQ14" s="97"/>
      <c r="CR14" s="102" t="s">
        <v>62</v>
      </c>
      <c r="CS14" s="93"/>
      <c r="CT14" s="95" t="s">
        <v>62</v>
      </c>
      <c r="CU14" s="96"/>
      <c r="CV14" s="96"/>
      <c r="CW14" s="96"/>
      <c r="CX14" s="96"/>
      <c r="CY14" s="97"/>
      <c r="CZ14" s="98"/>
      <c r="DA14" s="99" t="str">
        <f>IF(DD14="",IF(DB14="","",IF(DB14="",IF(DD14&lt;20,21,DD14+2),DB14)),IF(DD14&lt;20,21,DD14+2))</f>
        <v/>
      </c>
      <c r="DB14" s="100"/>
      <c r="DC14" s="100"/>
      <c r="DD14" s="100"/>
      <c r="DE14" s="99" t="str">
        <f>IF(DB14="",IF(DD14="","",IF(DD14="",IF(DB14&lt;20,21,DB14+2),DD14)),IF(DB14&lt;20,21,DB14+2))</f>
        <v/>
      </c>
      <c r="DF14" s="98"/>
      <c r="DG14" s="97"/>
      <c r="DH14" s="102" t="s">
        <v>62</v>
      </c>
      <c r="DI14" s="93"/>
      <c r="DJ14" s="95" t="s">
        <v>62</v>
      </c>
      <c r="DK14" s="96"/>
      <c r="DL14" s="96"/>
      <c r="DM14" s="96"/>
      <c r="DN14" s="96"/>
      <c r="DO14" s="97"/>
      <c r="DP14" s="98"/>
      <c r="DQ14" s="99" t="str">
        <f>IF(DT14="",IF(DR14="","",IF(DR14="",IF(DT14&lt;20,21,DT14+2),DR14)),IF(DT14&lt;20,21,DT14+2))</f>
        <v/>
      </c>
      <c r="DR14" s="100"/>
      <c r="DS14" s="100"/>
      <c r="DT14" s="100"/>
      <c r="DU14" s="99" t="str">
        <f>IF(DR14="",IF(DT14="","",IF(DT14="",IF(DR14&lt;20,21,DR14+2),DT14)),IF(DR14&lt;20,21,DR14+2))</f>
        <v/>
      </c>
      <c r="DV14" s="98"/>
      <c r="DW14" s="97"/>
      <c r="DX14" s="102" t="s">
        <v>62</v>
      </c>
      <c r="DY14" s="94"/>
    </row>
    <row r="15" spans="1:129">
      <c r="A15" s="94"/>
      <c r="B15" s="103"/>
      <c r="C15" s="104"/>
      <c r="D15" s="104"/>
      <c r="E15" s="104"/>
      <c r="F15" s="104"/>
      <c r="G15" s="105"/>
      <c r="H15" s="106">
        <f>IF(I15&gt;M15,1,0)</f>
        <v>0</v>
      </c>
      <c r="I15" s="107" t="str">
        <f>IF(L15="",IF(J15="","",IF(J15="",IF(L15&lt;20,21,L15+2),J15)),IF(L15&lt;20,21,L15+2))</f>
        <v/>
      </c>
      <c r="J15" s="108"/>
      <c r="K15" s="109" t="s">
        <v>63</v>
      </c>
      <c r="L15" s="108"/>
      <c r="M15" s="107" t="str">
        <f>IF(J15="",IF(L15="","",IF(L15="",IF(J15&lt;20,21,J15+2),L15)),IF(J15&lt;20,21,J15+2))</f>
        <v/>
      </c>
      <c r="N15" s="106">
        <f>IF(I15&lt;M15,1,0)</f>
        <v>0</v>
      </c>
      <c r="O15" s="105"/>
      <c r="P15" s="110"/>
      <c r="Q15" s="93"/>
      <c r="R15" s="103"/>
      <c r="S15" s="104"/>
      <c r="T15" s="104"/>
      <c r="U15" s="104"/>
      <c r="V15" s="104"/>
      <c r="W15" s="105"/>
      <c r="X15" s="106">
        <f>IF(Y15&gt;AC15,1,0)</f>
        <v>0</v>
      </c>
      <c r="Y15" s="107" t="str">
        <f>IF(AB15="",IF(Z15="","",IF(Z15="",IF(AB15&lt;20,21,AB15+2),Z15)),IF(AB15&lt;20,21,AB15+2))</f>
        <v/>
      </c>
      <c r="Z15" s="108"/>
      <c r="AA15" s="109" t="s">
        <v>63</v>
      </c>
      <c r="AB15" s="108"/>
      <c r="AC15" s="107" t="str">
        <f>IF(Z15="",IF(AB15="","",IF(AB15="",IF(Z15&lt;20,21,Z15+2),AB15)),IF(Z15&lt;20,21,Z15+2))</f>
        <v/>
      </c>
      <c r="AD15" s="106">
        <f>IF(Y15&lt;AC15,1,0)</f>
        <v>0</v>
      </c>
      <c r="AE15" s="105"/>
      <c r="AF15" s="110"/>
      <c r="AG15" s="93"/>
      <c r="AH15" s="103"/>
      <c r="AI15" s="104"/>
      <c r="AJ15" s="104"/>
      <c r="AK15" s="104"/>
      <c r="AL15" s="104"/>
      <c r="AM15" s="105"/>
      <c r="AN15" s="106">
        <f>IF(AO15&gt;AS15,1,0)</f>
        <v>0</v>
      </c>
      <c r="AO15" s="107" t="str">
        <f>IF(AR15="",IF(AP15="","",IF(AP15="",IF(AR15&lt;20,21,AR15+2),AP15)),IF(AR15&lt;20,21,AR15+2))</f>
        <v/>
      </c>
      <c r="AP15" s="108"/>
      <c r="AQ15" s="109" t="s">
        <v>63</v>
      </c>
      <c r="AR15" s="108"/>
      <c r="AS15" s="107" t="str">
        <f>IF(AP15="",IF(AR15="","",IF(AR15="",IF(AP15&lt;20,21,AP15+2),AR15)),IF(AP15&lt;20,21,AP15+2))</f>
        <v/>
      </c>
      <c r="AT15" s="106">
        <f>IF(AO15&lt;AS15,1,0)</f>
        <v>0</v>
      </c>
      <c r="AU15" s="105"/>
      <c r="AV15" s="110"/>
      <c r="AW15" s="93"/>
      <c r="AX15" s="103"/>
      <c r="AY15" s="104"/>
      <c r="AZ15" s="104"/>
      <c r="BA15" s="104"/>
      <c r="BB15" s="104"/>
      <c r="BC15" s="105"/>
      <c r="BD15" s="106">
        <f>IF(BE15&gt;BI15,1,0)</f>
        <v>0</v>
      </c>
      <c r="BE15" s="107" t="str">
        <f>IF(BH15="",IF(BF15="","",IF(BF15="",IF(BH15&lt;20,21,BH15+2),BF15)),IF(BH15&lt;20,21,BH15+2))</f>
        <v/>
      </c>
      <c r="BF15" s="108"/>
      <c r="BG15" s="109" t="s">
        <v>63</v>
      </c>
      <c r="BH15" s="108"/>
      <c r="BI15" s="107" t="str">
        <f>IF(BF15="",IF(BH15="","",IF(BH15="",IF(BF15&lt;20,21,BF15+2),BH15)),IF(BF15&lt;20,21,BF15+2))</f>
        <v/>
      </c>
      <c r="BJ15" s="106">
        <f>IF(BE15&lt;BI15,1,0)</f>
        <v>0</v>
      </c>
      <c r="BK15" s="105"/>
      <c r="BL15" s="110"/>
      <c r="BM15" s="93"/>
      <c r="BN15" s="103"/>
      <c r="BO15" s="104"/>
      <c r="BP15" s="104"/>
      <c r="BQ15" s="104"/>
      <c r="BR15" s="104"/>
      <c r="BS15" s="105"/>
      <c r="BT15" s="106">
        <f>IF(BU15&gt;BY15,1,0)</f>
        <v>0</v>
      </c>
      <c r="BU15" s="107" t="str">
        <f>IF(BX15="",IF(BV15="","",IF(BV15="",IF(BX15&lt;20,21,BX15+2),BV15)),IF(BX15&lt;20,21,BX15+2))</f>
        <v/>
      </c>
      <c r="BV15" s="108"/>
      <c r="BW15" s="109" t="s">
        <v>63</v>
      </c>
      <c r="BX15" s="108"/>
      <c r="BY15" s="107" t="str">
        <f>IF(BV15="",IF(BX15="","",IF(BX15="",IF(BV15&lt;20,21,BV15+2),BX15)),IF(BV15&lt;20,21,BV15+2))</f>
        <v/>
      </c>
      <c r="BZ15" s="106">
        <f>IF(BU15&lt;BY15,1,0)</f>
        <v>0</v>
      </c>
      <c r="CA15" s="105"/>
      <c r="CB15" s="110"/>
      <c r="CC15" s="93"/>
      <c r="CD15" s="103"/>
      <c r="CE15" s="104"/>
      <c r="CF15" s="104"/>
      <c r="CG15" s="104"/>
      <c r="CH15" s="104"/>
      <c r="CI15" s="105"/>
      <c r="CJ15" s="106">
        <f>IF(CK15&gt;CO15,1,0)</f>
        <v>0</v>
      </c>
      <c r="CK15" s="107" t="str">
        <f>IF(CN15="",IF(CL15="","",IF(CL15="",IF(CN15&lt;20,21,CN15+2),CL15)),IF(CN15&lt;20,21,CN15+2))</f>
        <v/>
      </c>
      <c r="CL15" s="108"/>
      <c r="CM15" s="109" t="s">
        <v>63</v>
      </c>
      <c r="CN15" s="108"/>
      <c r="CO15" s="107" t="str">
        <f>IF(CL15="",IF(CN15="","",IF(CN15="",IF(CL15&lt;20,21,CL15+2),CN15)),IF(CL15&lt;20,21,CL15+2))</f>
        <v/>
      </c>
      <c r="CP15" s="106">
        <f>IF(CK15&lt;CO15,1,0)</f>
        <v>0</v>
      </c>
      <c r="CQ15" s="105"/>
      <c r="CR15" s="110"/>
      <c r="CS15" s="93"/>
      <c r="CT15" s="103"/>
      <c r="CU15" s="104"/>
      <c r="CV15" s="104"/>
      <c r="CW15" s="104"/>
      <c r="CX15" s="104"/>
      <c r="CY15" s="105"/>
      <c r="CZ15" s="106">
        <f>IF(DA15&gt;DE15,1,0)</f>
        <v>0</v>
      </c>
      <c r="DA15" s="107" t="str">
        <f>IF(DD15="",IF(DB15="","",IF(DB15="",IF(DD15&lt;20,21,DD15+2),DB15)),IF(DD15&lt;20,21,DD15+2))</f>
        <v/>
      </c>
      <c r="DB15" s="108"/>
      <c r="DC15" s="109" t="s">
        <v>63</v>
      </c>
      <c r="DD15" s="108"/>
      <c r="DE15" s="107" t="str">
        <f>IF(DB15="",IF(DD15="","",IF(DD15="",IF(DB15&lt;20,21,DB15+2),DD15)),IF(DB15&lt;20,21,DB15+2))</f>
        <v/>
      </c>
      <c r="DF15" s="106">
        <f>IF(DA15&lt;DE15,1,0)</f>
        <v>0</v>
      </c>
      <c r="DG15" s="105"/>
      <c r="DH15" s="110"/>
      <c r="DI15" s="93"/>
      <c r="DJ15" s="103"/>
      <c r="DK15" s="104"/>
      <c r="DL15" s="104"/>
      <c r="DM15" s="104"/>
      <c r="DN15" s="104"/>
      <c r="DO15" s="105"/>
      <c r="DP15" s="106">
        <f>IF(DQ15&gt;DU15,1,0)</f>
        <v>0</v>
      </c>
      <c r="DQ15" s="107" t="str">
        <f>IF(DT15="",IF(DR15="","",IF(DR15="",IF(DT15&lt;20,21,DT15+2),DR15)),IF(DT15&lt;20,21,DT15+2))</f>
        <v/>
      </c>
      <c r="DR15" s="108"/>
      <c r="DS15" s="109" t="s">
        <v>63</v>
      </c>
      <c r="DT15" s="108"/>
      <c r="DU15" s="107" t="str">
        <f>IF(DR15="",IF(DT15="","",IF(DT15="",IF(DR15&lt;20,21,DR15+2),DT15)),IF(DR15&lt;20,21,DR15+2))</f>
        <v/>
      </c>
      <c r="DV15" s="106">
        <f>IF(DQ15&lt;DU15,1,0)</f>
        <v>0</v>
      </c>
      <c r="DW15" s="105"/>
      <c r="DX15" s="110"/>
      <c r="DY15" s="94"/>
    </row>
    <row r="16" spans="1:129">
      <c r="A16" s="94"/>
      <c r="B16" s="341" t="str">
        <f>+B40</f>
        <v>新庄北</v>
      </c>
      <c r="C16" s="342"/>
      <c r="D16" s="342"/>
      <c r="E16" s="342"/>
      <c r="F16" s="342"/>
      <c r="G16" s="105">
        <f>SUM(H15:H17)</f>
        <v>0</v>
      </c>
      <c r="H16" s="106">
        <f>IF(I16&gt;M16,1,0)</f>
        <v>0</v>
      </c>
      <c r="I16" s="107" t="str">
        <f>IF(L16="",IF(J16="","",IF(J16="",IF(L16&lt;20,21,L16+2),J16)),IF(L16&lt;20,21,L16+2))</f>
        <v/>
      </c>
      <c r="J16" s="111"/>
      <c r="K16" s="109" t="s">
        <v>63</v>
      </c>
      <c r="L16" s="111"/>
      <c r="M16" s="107" t="str">
        <f>IF(J16="",IF(L16="","",IF(L16="",IF(J16&lt;20,21,J16+2),L16)),IF(J16&lt;20,21,J16+2))</f>
        <v/>
      </c>
      <c r="N16" s="106">
        <f>IF(I16&lt;M16,1,0)</f>
        <v>0</v>
      </c>
      <c r="O16" s="105">
        <f>SUM(N15:N17)</f>
        <v>0</v>
      </c>
      <c r="P16" s="112" t="str">
        <f>+B42</f>
        <v>大井ＪＶＣ</v>
      </c>
      <c r="Q16" s="93"/>
      <c r="R16" s="341" t="str">
        <f>+R40</f>
        <v>陽東</v>
      </c>
      <c r="S16" s="342"/>
      <c r="T16" s="342"/>
      <c r="U16" s="342"/>
      <c r="V16" s="342"/>
      <c r="W16" s="105">
        <f>SUM(X15:X17)</f>
        <v>0</v>
      </c>
      <c r="X16" s="106">
        <f>IF(Y16&gt;AC16,1,0)</f>
        <v>0</v>
      </c>
      <c r="Y16" s="107" t="str">
        <f>IF(AB16="",IF(Z16="","",IF(Z16="",IF(AB16&lt;20,21,AB16+2),Z16)),IF(AB16&lt;20,21,AB16+2))</f>
        <v/>
      </c>
      <c r="Z16" s="111"/>
      <c r="AA16" s="109" t="s">
        <v>63</v>
      </c>
      <c r="AB16" s="111"/>
      <c r="AC16" s="107" t="str">
        <f>IF(Z16="",IF(AB16="","",IF(AB16="",IF(Z16&lt;20,21,Z16+2),AB16)),IF(Z16&lt;20,21,Z16+2))</f>
        <v/>
      </c>
      <c r="AD16" s="106">
        <f>IF(Y16&lt;AC16,1,0)</f>
        <v>0</v>
      </c>
      <c r="AE16" s="105">
        <f>SUM(AD15:AD17)</f>
        <v>0</v>
      </c>
      <c r="AF16" s="112" t="str">
        <f>+R42</f>
        <v>ＳＶＪ</v>
      </c>
      <c r="AG16" s="93"/>
      <c r="AH16" s="341" t="str">
        <f>+AH40</f>
        <v>田場</v>
      </c>
      <c r="AI16" s="342"/>
      <c r="AJ16" s="342"/>
      <c r="AK16" s="342"/>
      <c r="AL16" s="342"/>
      <c r="AM16" s="105">
        <f>SUM(AN15:AN17)</f>
        <v>0</v>
      </c>
      <c r="AN16" s="106">
        <f>IF(AO16&gt;AS16,1,0)</f>
        <v>0</v>
      </c>
      <c r="AO16" s="107" t="str">
        <f>IF(AR16="",IF(AP16="","",IF(AP16="",IF(AR16&lt;20,21,AR16+2),AP16)),IF(AR16&lt;20,21,AR16+2))</f>
        <v/>
      </c>
      <c r="AP16" s="111"/>
      <c r="AQ16" s="109" t="s">
        <v>63</v>
      </c>
      <c r="AR16" s="111"/>
      <c r="AS16" s="107" t="str">
        <f>IF(AP16="",IF(AR16="","",IF(AR16="",IF(AP16&lt;20,21,AP16+2),AR16)),IF(AP16&lt;20,21,AP16+2))</f>
        <v/>
      </c>
      <c r="AT16" s="106">
        <f>IF(AO16&lt;AS16,1,0)</f>
        <v>0</v>
      </c>
      <c r="AU16" s="105">
        <f>SUM(AT15:AT17)</f>
        <v>0</v>
      </c>
      <c r="AV16" s="112" t="str">
        <f>+AH42</f>
        <v>豊頃</v>
      </c>
      <c r="AW16" s="93"/>
      <c r="AX16" s="341" t="str">
        <f>+AX40</f>
        <v>三砂ジュニア</v>
      </c>
      <c r="AY16" s="342"/>
      <c r="AZ16" s="342"/>
      <c r="BA16" s="342"/>
      <c r="BB16" s="342"/>
      <c r="BC16" s="105">
        <f>SUM(BD15:BD17)</f>
        <v>0</v>
      </c>
      <c r="BD16" s="106">
        <f>IF(BE16&gt;BI16,1,0)</f>
        <v>0</v>
      </c>
      <c r="BE16" s="107" t="str">
        <f>IF(BH16="",IF(BF16="","",IF(BF16="",IF(BH16&lt;20,21,BH16+2),BF16)),IF(BH16&lt;20,21,BH16+2))</f>
        <v/>
      </c>
      <c r="BF16" s="111"/>
      <c r="BG16" s="109" t="s">
        <v>63</v>
      </c>
      <c r="BH16" s="111"/>
      <c r="BI16" s="107" t="str">
        <f>IF(BF16="",IF(BH16="","",IF(BH16="",IF(BF16&lt;20,21,BF16+2),BH16)),IF(BF16&lt;20,21,BF16+2))</f>
        <v/>
      </c>
      <c r="BJ16" s="106">
        <f>IF(BE16&lt;BI16,1,0)</f>
        <v>0</v>
      </c>
      <c r="BK16" s="105">
        <f>SUM(BJ15:BJ17)</f>
        <v>0</v>
      </c>
      <c r="BL16" s="112" t="str">
        <f>+AX42</f>
        <v>みかつき</v>
      </c>
      <c r="BM16" s="93"/>
      <c r="BN16" s="341" t="str">
        <f>+BN40</f>
        <v>木崎野小Ｃ</v>
      </c>
      <c r="BO16" s="342"/>
      <c r="BP16" s="342"/>
      <c r="BQ16" s="342"/>
      <c r="BR16" s="342"/>
      <c r="BS16" s="105">
        <f>SUM(BT15:BT17)</f>
        <v>0</v>
      </c>
      <c r="BT16" s="106">
        <f>IF(BU16&gt;BY16,1,0)</f>
        <v>0</v>
      </c>
      <c r="BU16" s="107" t="str">
        <f>IF(BX16="",IF(BV16="","",IF(BV16="",IF(BX16&lt;20,21,BX16+2),BV16)),IF(BX16&lt;20,21,BX16+2))</f>
        <v/>
      </c>
      <c r="BV16" s="111"/>
      <c r="BW16" s="109" t="s">
        <v>63</v>
      </c>
      <c r="BX16" s="111"/>
      <c r="BY16" s="107" t="str">
        <f>IF(BV16="",IF(BX16="","",IF(BX16="",IF(BV16&lt;20,21,BV16+2),BX16)),IF(BV16&lt;20,21,BV16+2))</f>
        <v/>
      </c>
      <c r="BZ16" s="106">
        <f>IF(BU16&lt;BY16,1,0)</f>
        <v>0</v>
      </c>
      <c r="CA16" s="105">
        <f>SUM(BZ15:BZ17)</f>
        <v>0</v>
      </c>
      <c r="CB16" s="112" t="str">
        <f>+BN42</f>
        <v>高須</v>
      </c>
      <c r="CC16" s="93"/>
      <c r="CD16" s="341" t="str">
        <f>+CD40</f>
        <v>香南ＶＢＣ</v>
      </c>
      <c r="CE16" s="342"/>
      <c r="CF16" s="342"/>
      <c r="CG16" s="342"/>
      <c r="CH16" s="342"/>
      <c r="CI16" s="105">
        <f>SUM(CJ15:CJ17)</f>
        <v>0</v>
      </c>
      <c r="CJ16" s="106">
        <f>IF(CK16&gt;CO16,1,0)</f>
        <v>0</v>
      </c>
      <c r="CK16" s="107" t="str">
        <f>IF(CN16="",IF(CL16="","",IF(CL16="",IF(CN16&lt;20,21,CN16+2),CL16)),IF(CN16&lt;20,21,CN16+2))</f>
        <v/>
      </c>
      <c r="CL16" s="111"/>
      <c r="CM16" s="109" t="s">
        <v>63</v>
      </c>
      <c r="CN16" s="111"/>
      <c r="CO16" s="107" t="str">
        <f>IF(CL16="",IF(CN16="","",IF(CN16="",IF(CL16&lt;20,21,CL16+2),CN16)),IF(CL16&lt;20,21,CL16+2))</f>
        <v/>
      </c>
      <c r="CP16" s="106">
        <f>IF(CK16&lt;CO16,1,0)</f>
        <v>0</v>
      </c>
      <c r="CQ16" s="105">
        <f>SUM(CP15:CP17)</f>
        <v>0</v>
      </c>
      <c r="CR16" s="112" t="str">
        <f>+CD42</f>
        <v>茨木ＪＶＣ</v>
      </c>
      <c r="CS16" s="93"/>
      <c r="CT16" s="341" t="str">
        <f>+CT40</f>
        <v>葛城</v>
      </c>
      <c r="CU16" s="342"/>
      <c r="CV16" s="342"/>
      <c r="CW16" s="342"/>
      <c r="CX16" s="342"/>
      <c r="CY16" s="105">
        <f>SUM(CZ15:CZ17)</f>
        <v>0</v>
      </c>
      <c r="CZ16" s="106">
        <f>IF(DA16&gt;DE16,1,0)</f>
        <v>0</v>
      </c>
      <c r="DA16" s="107" t="str">
        <f>IF(DD16="",IF(DB16="","",IF(DB16="",IF(DD16&lt;20,21,DD16+2),DB16)),IF(DD16&lt;20,21,DD16+2))</f>
        <v/>
      </c>
      <c r="DB16" s="111"/>
      <c r="DC16" s="109" t="s">
        <v>63</v>
      </c>
      <c r="DD16" s="111"/>
      <c r="DE16" s="107" t="str">
        <f>IF(DB16="",IF(DD16="","",IF(DD16="",IF(DB16&lt;20,21,DB16+2),DD16)),IF(DB16&lt;20,21,DB16+2))</f>
        <v/>
      </c>
      <c r="DF16" s="106">
        <f>IF(DA16&lt;DE16,1,0)</f>
        <v>0</v>
      </c>
      <c r="DG16" s="105">
        <f>SUM(DF15:DF17)</f>
        <v>0</v>
      </c>
      <c r="DH16" s="112" t="str">
        <f>+CT42</f>
        <v>那智ウイングス</v>
      </c>
      <c r="DI16" s="93"/>
      <c r="DJ16" s="341" t="str">
        <f>+DJ40</f>
        <v>阿智クラブ</v>
      </c>
      <c r="DK16" s="342"/>
      <c r="DL16" s="342"/>
      <c r="DM16" s="342"/>
      <c r="DN16" s="342"/>
      <c r="DO16" s="105">
        <f>SUM(DP15:DP17)</f>
        <v>0</v>
      </c>
      <c r="DP16" s="106">
        <f>IF(DQ16&gt;DU16,1,0)</f>
        <v>0</v>
      </c>
      <c r="DQ16" s="107" t="str">
        <f>IF(DT16="",IF(DR16="","",IF(DR16="",IF(DT16&lt;20,21,DT16+2),DR16)),IF(DT16&lt;20,21,DT16+2))</f>
        <v/>
      </c>
      <c r="DR16" s="111"/>
      <c r="DS16" s="109" t="s">
        <v>63</v>
      </c>
      <c r="DT16" s="111"/>
      <c r="DU16" s="107" t="str">
        <f>IF(DR16="",IF(DT16="","",IF(DT16="",IF(DR16&lt;20,21,DR16+2),DT16)),IF(DR16&lt;20,21,DR16+2))</f>
        <v/>
      </c>
      <c r="DV16" s="106">
        <f>IF(DQ16&lt;DU16,1,0)</f>
        <v>0</v>
      </c>
      <c r="DW16" s="105">
        <f>SUM(DV15:DV17)</f>
        <v>0</v>
      </c>
      <c r="DX16" s="112" t="str">
        <f>+DJ42</f>
        <v>みつわ台</v>
      </c>
      <c r="DY16" s="94"/>
    </row>
    <row r="17" spans="1:129" ht="21.75" thickBot="1">
      <c r="A17" s="94"/>
      <c r="B17" s="113"/>
      <c r="C17" s="114"/>
      <c r="D17" s="114"/>
      <c r="E17" s="114"/>
      <c r="F17" s="114" t="str">
        <f>+M40</f>
        <v>(富　山)</v>
      </c>
      <c r="G17" s="115"/>
      <c r="H17" s="106">
        <f>IF(I17&gt;M17,1,0)</f>
        <v>0</v>
      </c>
      <c r="I17" s="116" t="str">
        <f>IF(L17="",IF(J17="","",IF(J17="",IF(L17&lt;14,15,L17+2),J17)),IF(L17&lt;14,15,L17+2))</f>
        <v/>
      </c>
      <c r="J17" s="117"/>
      <c r="K17" s="118" t="s">
        <v>63</v>
      </c>
      <c r="L17" s="117"/>
      <c r="M17" s="116" t="str">
        <f>IF(J17="",IF(L17="","",IF(L17="",IF(J17&lt;14,15,J17+2),L17)),IF(J17&lt;14,15,J17+2))</f>
        <v/>
      </c>
      <c r="N17" s="106">
        <f>IF(I17&lt;M17,1,0)</f>
        <v>0</v>
      </c>
      <c r="O17" s="115"/>
      <c r="P17" s="239" t="str">
        <f>+M42</f>
        <v>(京　都)</v>
      </c>
      <c r="Q17" s="93"/>
      <c r="R17" s="113"/>
      <c r="S17" s="114"/>
      <c r="T17" s="114"/>
      <c r="U17" s="114"/>
      <c r="V17" s="114" t="str">
        <f>+AC40</f>
        <v>(栃　木)</v>
      </c>
      <c r="W17" s="115"/>
      <c r="X17" s="106">
        <f>IF(Y17&gt;AC17,1,0)</f>
        <v>0</v>
      </c>
      <c r="Y17" s="116" t="str">
        <f>IF(AB17="",IF(Z17="","",IF(Z17="",IF(AB17&lt;14,15,AB17+2),Z17)),IF(AB17&lt;14,15,AB17+2))</f>
        <v/>
      </c>
      <c r="Z17" s="117"/>
      <c r="AA17" s="118" t="s">
        <v>63</v>
      </c>
      <c r="AB17" s="117"/>
      <c r="AC17" s="116" t="str">
        <f>IF(Z17="",IF(AB17="","",IF(AB17="",IF(Z17&lt;14,15,Z17+2),AB17)),IF(Z17&lt;14,15,Z17+2))</f>
        <v/>
      </c>
      <c r="AD17" s="106">
        <f>IF(Y17&lt;AC17,1,0)</f>
        <v>0</v>
      </c>
      <c r="AE17" s="115"/>
      <c r="AF17" s="239" t="str">
        <f>+AC42</f>
        <v>(静　岡)</v>
      </c>
      <c r="AG17" s="93"/>
      <c r="AH17" s="113"/>
      <c r="AI17" s="114"/>
      <c r="AJ17" s="114"/>
      <c r="AK17" s="114"/>
      <c r="AL17" s="114" t="str">
        <f>+AS40</f>
        <v>(沖　縄)</v>
      </c>
      <c r="AM17" s="115"/>
      <c r="AN17" s="106">
        <f>IF(AO17&gt;AS17,1,0)</f>
        <v>0</v>
      </c>
      <c r="AO17" s="116" t="str">
        <f>IF(AR17="",IF(AP17="","",IF(AP17="",IF(AR17&lt;14,15,AR17+2),AP17)),IF(AR17&lt;14,15,AR17+2))</f>
        <v/>
      </c>
      <c r="AP17" s="117"/>
      <c r="AQ17" s="118" t="s">
        <v>63</v>
      </c>
      <c r="AR17" s="117"/>
      <c r="AS17" s="116" t="str">
        <f>IF(AP17="",IF(AR17="","",IF(AR17="",IF(AP17&lt;14,15,AP17+2),AR17)),IF(AP17&lt;14,15,AP17+2))</f>
        <v/>
      </c>
      <c r="AT17" s="106">
        <f>IF(AO17&lt;AS17,1,0)</f>
        <v>0</v>
      </c>
      <c r="AU17" s="115"/>
      <c r="AV17" s="239" t="str">
        <f>+AS42</f>
        <v>(北北海道)</v>
      </c>
      <c r="AW17" s="93"/>
      <c r="AX17" s="113"/>
      <c r="AY17" s="114"/>
      <c r="AZ17" s="114"/>
      <c r="BA17" s="114"/>
      <c r="BB17" s="114" t="str">
        <f>+BI40</f>
        <v>(東　京)</v>
      </c>
      <c r="BC17" s="115"/>
      <c r="BD17" s="106">
        <f>IF(BE17&gt;BI17,1,0)</f>
        <v>0</v>
      </c>
      <c r="BE17" s="116" t="str">
        <f>IF(BH17="",IF(BF17="","",IF(BF17="",IF(BH17&lt;14,15,BH17+2),BF17)),IF(BH17&lt;14,15,BH17+2))</f>
        <v/>
      </c>
      <c r="BF17" s="117"/>
      <c r="BG17" s="118" t="s">
        <v>63</v>
      </c>
      <c r="BH17" s="117"/>
      <c r="BI17" s="116" t="str">
        <f>IF(BF17="",IF(BH17="","",IF(BH17="",IF(BF17&lt;14,15,BF17+2),BH17)),IF(BF17&lt;14,15,BF17+2))</f>
        <v/>
      </c>
      <c r="BJ17" s="106">
        <f>IF(BE17&lt;BI17,1,0)</f>
        <v>0</v>
      </c>
      <c r="BK17" s="115"/>
      <c r="BL17" s="239" t="str">
        <f>+BI42</f>
        <v>(佐　賀)</v>
      </c>
      <c r="BM17" s="93"/>
      <c r="BN17" s="113"/>
      <c r="BO17" s="114"/>
      <c r="BP17" s="114"/>
      <c r="BQ17" s="114"/>
      <c r="BR17" s="114" t="str">
        <f>+BY40</f>
        <v>(青　森)</v>
      </c>
      <c r="BS17" s="115"/>
      <c r="BT17" s="106">
        <f>IF(BU17&gt;BY17,1,0)</f>
        <v>0</v>
      </c>
      <c r="BU17" s="116" t="str">
        <f>IF(BX17="",IF(BV17="","",IF(BV17="",IF(BX17&lt;14,15,BX17+2),BV17)),IF(BX17&lt;14,15,BX17+2))</f>
        <v/>
      </c>
      <c r="BV17" s="117"/>
      <c r="BW17" s="118" t="s">
        <v>63</v>
      </c>
      <c r="BX17" s="117"/>
      <c r="BY17" s="116" t="str">
        <f>IF(BV17="",IF(BX17="","",IF(BX17="",IF(BV17&lt;14,15,BV17+2),BX17)),IF(BV17&lt;14,15,BV17+2))</f>
        <v/>
      </c>
      <c r="BZ17" s="106">
        <f>IF(BU17&lt;BY17,1,0)</f>
        <v>0</v>
      </c>
      <c r="CA17" s="115"/>
      <c r="CB17" s="239" t="str">
        <f>+BY42</f>
        <v>(岐　阜)</v>
      </c>
      <c r="CC17" s="93"/>
      <c r="CD17" s="113"/>
      <c r="CE17" s="114"/>
      <c r="CF17" s="114"/>
      <c r="CG17" s="114"/>
      <c r="CH17" s="114" t="str">
        <f>+CO40</f>
        <v>(香　川)</v>
      </c>
      <c r="CI17" s="115"/>
      <c r="CJ17" s="106">
        <f>IF(CK17&gt;CO17,1,0)</f>
        <v>0</v>
      </c>
      <c r="CK17" s="116" t="str">
        <f>IF(CN17="",IF(CL17="","",IF(CL17="",IF(CN17&lt;14,15,CN17+2),CL17)),IF(CN17&lt;14,15,CN17+2))</f>
        <v/>
      </c>
      <c r="CL17" s="117"/>
      <c r="CM17" s="118" t="s">
        <v>63</v>
      </c>
      <c r="CN17" s="117"/>
      <c r="CO17" s="116" t="str">
        <f>IF(CL17="",IF(CN17="","",IF(CN17="",IF(CL17&lt;14,15,CL17+2),CN17)),IF(CL17&lt;14,15,CL17+2))</f>
        <v/>
      </c>
      <c r="CP17" s="106">
        <f>IF(CK17&lt;CO17,1,0)</f>
        <v>0</v>
      </c>
      <c r="CQ17" s="115"/>
      <c r="CR17" s="239" t="str">
        <f>+CO42</f>
        <v>(大　阪)</v>
      </c>
      <c r="CS17" s="93"/>
      <c r="CT17" s="113"/>
      <c r="CU17" s="114"/>
      <c r="CV17" s="114"/>
      <c r="CW17" s="114"/>
      <c r="CX17" s="114" t="str">
        <f>+DE40</f>
        <v>(奈　良)</v>
      </c>
      <c r="CY17" s="115"/>
      <c r="CZ17" s="106">
        <f>IF(DA17&gt;DE17,1,0)</f>
        <v>0</v>
      </c>
      <c r="DA17" s="116" t="str">
        <f>IF(DD17="",IF(DB17="","",IF(DB17="",IF(DD17&lt;14,15,DD17+2),DB17)),IF(DD17&lt;14,15,DD17+2))</f>
        <v/>
      </c>
      <c r="DB17" s="117"/>
      <c r="DC17" s="118" t="s">
        <v>63</v>
      </c>
      <c r="DD17" s="117"/>
      <c r="DE17" s="116" t="str">
        <f>IF(DB17="",IF(DD17="","",IF(DD17="",IF(DB17&lt;14,15,DB17+2),DD17)),IF(DB17&lt;14,15,DB17+2))</f>
        <v/>
      </c>
      <c r="DF17" s="106">
        <f>IF(DA17&lt;DE17,1,0)</f>
        <v>0</v>
      </c>
      <c r="DG17" s="115"/>
      <c r="DH17" s="239" t="str">
        <f>+DE42</f>
        <v>(和歌山)</v>
      </c>
      <c r="DI17" s="93"/>
      <c r="DJ17" s="113"/>
      <c r="DK17" s="114"/>
      <c r="DL17" s="114"/>
      <c r="DM17" s="114"/>
      <c r="DN17" s="114" t="str">
        <f>+DU40</f>
        <v>(長　野)</v>
      </c>
      <c r="DO17" s="115"/>
      <c r="DP17" s="106">
        <f>IF(DQ17&gt;DU17,1,0)</f>
        <v>0</v>
      </c>
      <c r="DQ17" s="116" t="str">
        <f>IF(DT17="",IF(DR17="","",IF(DR17="",IF(DT17&lt;14,15,DT17+2),DR17)),IF(DT17&lt;14,15,DT17+2))</f>
        <v/>
      </c>
      <c r="DR17" s="117"/>
      <c r="DS17" s="118" t="s">
        <v>63</v>
      </c>
      <c r="DT17" s="117"/>
      <c r="DU17" s="116" t="str">
        <f>IF(DR17="",IF(DT17="","",IF(DT17="",IF(DR17&lt;14,15,DR17+2),DT17)),IF(DR17&lt;14,15,DR17+2))</f>
        <v/>
      </c>
      <c r="DV17" s="106">
        <f>IF(DQ17&lt;DU17,1,0)</f>
        <v>0</v>
      </c>
      <c r="DW17" s="115"/>
      <c r="DX17" s="239" t="str">
        <f>+DU42</f>
        <v>(千　葉)</v>
      </c>
      <c r="DY17" s="94"/>
    </row>
    <row r="18" spans="1:129" ht="21.75" customHeight="1" thickBot="1">
      <c r="A18" s="88"/>
      <c r="B18" s="120" t="s">
        <v>30</v>
      </c>
      <c r="C18" s="121"/>
      <c r="D18" s="121"/>
      <c r="E18" s="121"/>
      <c r="F18" s="121"/>
      <c r="G18" s="121"/>
      <c r="H18" s="121"/>
      <c r="I18" s="121"/>
      <c r="J18" s="122"/>
      <c r="K18" s="122"/>
      <c r="L18" s="122"/>
      <c r="M18" s="121"/>
      <c r="N18" s="121"/>
      <c r="O18" s="121"/>
      <c r="P18" s="123"/>
      <c r="Q18" s="93"/>
      <c r="R18" s="120" t="s">
        <v>30</v>
      </c>
      <c r="S18" s="121"/>
      <c r="T18" s="121"/>
      <c r="U18" s="121"/>
      <c r="V18" s="121"/>
      <c r="W18" s="121"/>
      <c r="X18" s="121"/>
      <c r="Y18" s="121"/>
      <c r="Z18" s="122"/>
      <c r="AA18" s="122"/>
      <c r="AB18" s="122"/>
      <c r="AC18" s="121"/>
      <c r="AD18" s="121"/>
      <c r="AE18" s="121"/>
      <c r="AF18" s="123"/>
      <c r="AG18" s="93"/>
      <c r="AH18" s="120" t="s">
        <v>30</v>
      </c>
      <c r="AI18" s="121"/>
      <c r="AJ18" s="121"/>
      <c r="AK18" s="121"/>
      <c r="AL18" s="121"/>
      <c r="AM18" s="121"/>
      <c r="AN18" s="121"/>
      <c r="AO18" s="121"/>
      <c r="AP18" s="122"/>
      <c r="AQ18" s="122"/>
      <c r="AR18" s="122"/>
      <c r="AS18" s="121"/>
      <c r="AT18" s="121"/>
      <c r="AU18" s="121"/>
      <c r="AV18" s="123"/>
      <c r="AW18" s="93"/>
      <c r="AX18" s="120" t="s">
        <v>30</v>
      </c>
      <c r="AY18" s="121"/>
      <c r="AZ18" s="121"/>
      <c r="BA18" s="121"/>
      <c r="BB18" s="121"/>
      <c r="BC18" s="121"/>
      <c r="BD18" s="121"/>
      <c r="BE18" s="121"/>
      <c r="BF18" s="122"/>
      <c r="BG18" s="122"/>
      <c r="BH18" s="122"/>
      <c r="BI18" s="121"/>
      <c r="BJ18" s="121"/>
      <c r="BK18" s="121"/>
      <c r="BL18" s="123"/>
      <c r="BM18" s="93"/>
      <c r="BN18" s="120" t="s">
        <v>30</v>
      </c>
      <c r="BO18" s="121"/>
      <c r="BP18" s="121"/>
      <c r="BQ18" s="121"/>
      <c r="BR18" s="121"/>
      <c r="BS18" s="121"/>
      <c r="BT18" s="121"/>
      <c r="BU18" s="121"/>
      <c r="BV18" s="122"/>
      <c r="BW18" s="122"/>
      <c r="BX18" s="122"/>
      <c r="BY18" s="121"/>
      <c r="BZ18" s="121"/>
      <c r="CA18" s="121"/>
      <c r="CB18" s="123"/>
      <c r="CC18" s="93"/>
      <c r="CD18" s="120" t="s">
        <v>30</v>
      </c>
      <c r="CE18" s="121"/>
      <c r="CF18" s="121"/>
      <c r="CG18" s="121"/>
      <c r="CH18" s="121"/>
      <c r="CI18" s="121"/>
      <c r="CJ18" s="121"/>
      <c r="CK18" s="121"/>
      <c r="CL18" s="122"/>
      <c r="CM18" s="122"/>
      <c r="CN18" s="122"/>
      <c r="CO18" s="121"/>
      <c r="CP18" s="121"/>
      <c r="CQ18" s="121"/>
      <c r="CR18" s="123"/>
      <c r="CS18" s="93"/>
      <c r="CT18" s="120" t="s">
        <v>30</v>
      </c>
      <c r="CU18" s="121"/>
      <c r="CV18" s="121"/>
      <c r="CW18" s="121"/>
      <c r="CX18" s="121"/>
      <c r="CY18" s="121"/>
      <c r="CZ18" s="121"/>
      <c r="DA18" s="121"/>
      <c r="DB18" s="122"/>
      <c r="DC18" s="122"/>
      <c r="DD18" s="122"/>
      <c r="DE18" s="121"/>
      <c r="DF18" s="121"/>
      <c r="DG18" s="121"/>
      <c r="DH18" s="123"/>
      <c r="DI18" s="93"/>
      <c r="DJ18" s="120" t="s">
        <v>30</v>
      </c>
      <c r="DK18" s="121"/>
      <c r="DL18" s="121"/>
      <c r="DM18" s="121"/>
      <c r="DN18" s="121"/>
      <c r="DO18" s="121"/>
      <c r="DP18" s="121"/>
      <c r="DQ18" s="121"/>
      <c r="DR18" s="122"/>
      <c r="DS18" s="122"/>
      <c r="DT18" s="122"/>
      <c r="DU18" s="121"/>
      <c r="DV18" s="121"/>
      <c r="DW18" s="121"/>
      <c r="DX18" s="123"/>
      <c r="DY18" s="88"/>
    </row>
    <row r="19" spans="1:129" ht="21.75" thickBot="1">
      <c r="A19" s="94"/>
      <c r="B19" s="95" t="s">
        <v>62</v>
      </c>
      <c r="C19" s="96"/>
      <c r="D19" s="96"/>
      <c r="E19" s="96"/>
      <c r="F19" s="96"/>
      <c r="G19" s="97"/>
      <c r="H19" s="98"/>
      <c r="I19" s="99" t="str">
        <f>IF(L19="",IF(J19="","",IF(J19="",IF(L19&lt;20,21,L19+2),J19)),IF(L19&lt;20,21,L19+2))</f>
        <v/>
      </c>
      <c r="J19" s="100"/>
      <c r="K19" s="100"/>
      <c r="L19" s="100"/>
      <c r="M19" s="99" t="str">
        <f>IF(J19="",IF(L19="","",IF(L19="",IF(J19&lt;20,21,J19+2),L19)),IF(J19&lt;20,21,J19+2))</f>
        <v/>
      </c>
      <c r="N19" s="98"/>
      <c r="O19" s="97"/>
      <c r="P19" s="102" t="s">
        <v>62</v>
      </c>
      <c r="Q19" s="93"/>
      <c r="R19" s="95" t="s">
        <v>62</v>
      </c>
      <c r="S19" s="96"/>
      <c r="T19" s="96"/>
      <c r="U19" s="96"/>
      <c r="V19" s="96"/>
      <c r="W19" s="97"/>
      <c r="X19" s="98"/>
      <c r="Y19" s="99" t="str">
        <f>IF(AB19="",IF(Z19="","",IF(Z19="",IF(AB19&lt;20,21,AB19+2),Z19)),IF(AB19&lt;20,21,AB19+2))</f>
        <v/>
      </c>
      <c r="Z19" s="100"/>
      <c r="AA19" s="100"/>
      <c r="AB19" s="100"/>
      <c r="AC19" s="99" t="str">
        <f>IF(Z19="",IF(AB19="","",IF(AB19="",IF(Z19&lt;20,21,Z19+2),AB19)),IF(Z19&lt;20,21,Z19+2))</f>
        <v/>
      </c>
      <c r="AD19" s="98"/>
      <c r="AE19" s="97"/>
      <c r="AF19" s="102" t="s">
        <v>62</v>
      </c>
      <c r="AG19" s="93"/>
      <c r="AH19" s="95" t="s">
        <v>62</v>
      </c>
      <c r="AI19" s="96"/>
      <c r="AJ19" s="96"/>
      <c r="AK19" s="96"/>
      <c r="AL19" s="96"/>
      <c r="AM19" s="97"/>
      <c r="AN19" s="98"/>
      <c r="AO19" s="99" t="str">
        <f>IF(AR19="",IF(AP19="","",IF(AP19="",IF(AR19&lt;20,21,AR19+2),AP19)),IF(AR19&lt;20,21,AR19+2))</f>
        <v/>
      </c>
      <c r="AP19" s="100"/>
      <c r="AQ19" s="100"/>
      <c r="AR19" s="100"/>
      <c r="AS19" s="99" t="str">
        <f>IF(AP19="",IF(AR19="","",IF(AR19="",IF(AP19&lt;20,21,AP19+2),AR19)),IF(AP19&lt;20,21,AP19+2))</f>
        <v/>
      </c>
      <c r="AT19" s="98"/>
      <c r="AU19" s="97"/>
      <c r="AV19" s="102" t="s">
        <v>62</v>
      </c>
      <c r="AW19" s="93"/>
      <c r="AX19" s="95" t="s">
        <v>62</v>
      </c>
      <c r="AY19" s="96"/>
      <c r="AZ19" s="96"/>
      <c r="BA19" s="96"/>
      <c r="BB19" s="96"/>
      <c r="BC19" s="97"/>
      <c r="BD19" s="98"/>
      <c r="BE19" s="99" t="str">
        <f>IF(BH19="",IF(BF19="","",IF(BF19="",IF(BH19&lt;20,21,BH19+2),BF19)),IF(BH19&lt;20,21,BH19+2))</f>
        <v/>
      </c>
      <c r="BF19" s="100"/>
      <c r="BG19" s="100"/>
      <c r="BH19" s="100"/>
      <c r="BI19" s="99" t="str">
        <f>IF(BF19="",IF(BH19="","",IF(BH19="",IF(BF19&lt;20,21,BF19+2),BH19)),IF(BF19&lt;20,21,BF19+2))</f>
        <v/>
      </c>
      <c r="BJ19" s="98"/>
      <c r="BK19" s="97"/>
      <c r="BL19" s="102" t="s">
        <v>62</v>
      </c>
      <c r="BM19" s="93"/>
      <c r="BN19" s="95" t="s">
        <v>62</v>
      </c>
      <c r="BO19" s="96"/>
      <c r="BP19" s="96"/>
      <c r="BQ19" s="96"/>
      <c r="BR19" s="96"/>
      <c r="BS19" s="97"/>
      <c r="BT19" s="98"/>
      <c r="BU19" s="99" t="str">
        <f>IF(BX19="",IF(BV19="","",IF(BV19="",IF(BX19&lt;20,21,BX19+2),BV19)),IF(BX19&lt;20,21,BX19+2))</f>
        <v/>
      </c>
      <c r="BV19" s="100"/>
      <c r="BW19" s="100"/>
      <c r="BX19" s="100"/>
      <c r="BY19" s="99" t="str">
        <f>IF(BV19="",IF(BX19="","",IF(BX19="",IF(BV19&lt;20,21,BV19+2),BX19)),IF(BV19&lt;20,21,BV19+2))</f>
        <v/>
      </c>
      <c r="BZ19" s="98"/>
      <c r="CA19" s="97"/>
      <c r="CB19" s="102" t="s">
        <v>62</v>
      </c>
      <c r="CC19" s="93"/>
      <c r="CD19" s="95" t="s">
        <v>62</v>
      </c>
      <c r="CE19" s="96"/>
      <c r="CF19" s="96"/>
      <c r="CG19" s="96"/>
      <c r="CH19" s="96"/>
      <c r="CI19" s="97"/>
      <c r="CJ19" s="98"/>
      <c r="CK19" s="99" t="str">
        <f>IF(CN19="",IF(CL19="","",IF(CL19="",IF(CN19&lt;20,21,CN19+2),CL19)),IF(CN19&lt;20,21,CN19+2))</f>
        <v/>
      </c>
      <c r="CL19" s="100"/>
      <c r="CM19" s="100"/>
      <c r="CN19" s="100"/>
      <c r="CO19" s="99" t="str">
        <f>IF(CL19="",IF(CN19="","",IF(CN19="",IF(CL19&lt;20,21,CL19+2),CN19)),IF(CL19&lt;20,21,CL19+2))</f>
        <v/>
      </c>
      <c r="CP19" s="98"/>
      <c r="CQ19" s="97"/>
      <c r="CR19" s="102" t="s">
        <v>62</v>
      </c>
      <c r="CS19" s="93"/>
      <c r="CT19" s="95" t="s">
        <v>62</v>
      </c>
      <c r="CU19" s="96"/>
      <c r="CV19" s="96"/>
      <c r="CW19" s="96"/>
      <c r="CX19" s="96"/>
      <c r="CY19" s="97"/>
      <c r="CZ19" s="98"/>
      <c r="DA19" s="99" t="str">
        <f>IF(DD19="",IF(DB19="","",IF(DB19="",IF(DD19&lt;20,21,DD19+2),DB19)),IF(DD19&lt;20,21,DD19+2))</f>
        <v/>
      </c>
      <c r="DB19" s="100"/>
      <c r="DC19" s="100"/>
      <c r="DD19" s="100"/>
      <c r="DE19" s="99" t="str">
        <f>IF(DB19="",IF(DD19="","",IF(DD19="",IF(DB19&lt;20,21,DB19+2),DD19)),IF(DB19&lt;20,21,DB19+2))</f>
        <v/>
      </c>
      <c r="DF19" s="98"/>
      <c r="DG19" s="97"/>
      <c r="DH19" s="102" t="s">
        <v>62</v>
      </c>
      <c r="DI19" s="93"/>
      <c r="DJ19" s="95" t="s">
        <v>62</v>
      </c>
      <c r="DK19" s="96"/>
      <c r="DL19" s="96"/>
      <c r="DM19" s="96"/>
      <c r="DN19" s="96"/>
      <c r="DO19" s="97"/>
      <c r="DP19" s="98"/>
      <c r="DQ19" s="99" t="str">
        <f>IF(DT19="",IF(DR19="","",IF(DR19="",IF(DT19&lt;20,21,DT19+2),DR19)),IF(DT19&lt;20,21,DT19+2))</f>
        <v/>
      </c>
      <c r="DR19" s="100"/>
      <c r="DS19" s="100"/>
      <c r="DT19" s="100"/>
      <c r="DU19" s="99" t="str">
        <f>IF(DR19="",IF(DT19="","",IF(DT19="",IF(DR19&lt;20,21,DR19+2),DT19)),IF(DR19&lt;20,21,DR19+2))</f>
        <v/>
      </c>
      <c r="DV19" s="98"/>
      <c r="DW19" s="97"/>
      <c r="DX19" s="102" t="s">
        <v>62</v>
      </c>
      <c r="DY19" s="94"/>
    </row>
    <row r="20" spans="1:129">
      <c r="A20" s="94"/>
      <c r="B20" s="103"/>
      <c r="C20" s="104"/>
      <c r="D20" s="104"/>
      <c r="E20" s="104"/>
      <c r="F20" s="104"/>
      <c r="G20" s="105"/>
      <c r="H20" s="106">
        <f>IF(I20&gt;M20,1,0)</f>
        <v>0</v>
      </c>
      <c r="I20" s="107" t="str">
        <f>IF(L20="",IF(J20="","",IF(J20="",IF(L20&lt;20,21,L20+2),J20)),IF(L20&lt;20,21,L20+2))</f>
        <v/>
      </c>
      <c r="J20" s="108"/>
      <c r="K20" s="109" t="s">
        <v>63</v>
      </c>
      <c r="L20" s="108"/>
      <c r="M20" s="107" t="str">
        <f>IF(J20="",IF(L20="","",IF(L20="",IF(J20&lt;20,21,J20+2),L20)),IF(J20&lt;20,21,J20+2))</f>
        <v/>
      </c>
      <c r="N20" s="106">
        <f>IF(I20&lt;M20,1,0)</f>
        <v>0</v>
      </c>
      <c r="O20" s="105"/>
      <c r="P20" s="110"/>
      <c r="Q20" s="93"/>
      <c r="R20" s="103"/>
      <c r="S20" s="104"/>
      <c r="T20" s="104"/>
      <c r="U20" s="104"/>
      <c r="V20" s="104"/>
      <c r="W20" s="105"/>
      <c r="X20" s="106">
        <f>IF(Y20&gt;AC20,1,0)</f>
        <v>0</v>
      </c>
      <c r="Y20" s="107" t="str">
        <f>IF(AB20="",IF(Z20="","",IF(Z20="",IF(AB20&lt;20,21,AB20+2),Z20)),IF(AB20&lt;20,21,AB20+2))</f>
        <v/>
      </c>
      <c r="Z20" s="108"/>
      <c r="AA20" s="109" t="s">
        <v>63</v>
      </c>
      <c r="AB20" s="108"/>
      <c r="AC20" s="107" t="str">
        <f>IF(Z20="",IF(AB20="","",IF(AB20="",IF(Z20&lt;20,21,Z20+2),AB20)),IF(Z20&lt;20,21,Z20+2))</f>
        <v/>
      </c>
      <c r="AD20" s="106">
        <f>IF(Y20&lt;AC20,1,0)</f>
        <v>0</v>
      </c>
      <c r="AE20" s="105"/>
      <c r="AF20" s="110"/>
      <c r="AG20" s="93"/>
      <c r="AH20" s="103"/>
      <c r="AI20" s="104"/>
      <c r="AJ20" s="104"/>
      <c r="AK20" s="104"/>
      <c r="AL20" s="104"/>
      <c r="AM20" s="105"/>
      <c r="AN20" s="106">
        <f>IF(AO20&gt;AS20,1,0)</f>
        <v>0</v>
      </c>
      <c r="AO20" s="107" t="str">
        <f>IF(AR20="",IF(AP20="","",IF(AP20="",IF(AR20&lt;20,21,AR20+2),AP20)),IF(AR20&lt;20,21,AR20+2))</f>
        <v/>
      </c>
      <c r="AP20" s="108"/>
      <c r="AQ20" s="109" t="s">
        <v>63</v>
      </c>
      <c r="AR20" s="108"/>
      <c r="AS20" s="107" t="str">
        <f>IF(AP20="",IF(AR20="","",IF(AR20="",IF(AP20&lt;20,21,AP20+2),AR20)),IF(AP20&lt;20,21,AP20+2))</f>
        <v/>
      </c>
      <c r="AT20" s="106">
        <f>IF(AO20&lt;AS20,1,0)</f>
        <v>0</v>
      </c>
      <c r="AU20" s="105"/>
      <c r="AV20" s="110"/>
      <c r="AW20" s="93"/>
      <c r="AX20" s="103"/>
      <c r="AY20" s="104"/>
      <c r="AZ20" s="104"/>
      <c r="BA20" s="104"/>
      <c r="BB20" s="104"/>
      <c r="BC20" s="105"/>
      <c r="BD20" s="106">
        <f>IF(BE20&gt;BI20,1,0)</f>
        <v>0</v>
      </c>
      <c r="BE20" s="107" t="str">
        <f>IF(BH20="",IF(BF20="","",IF(BF20="",IF(BH20&lt;20,21,BH20+2),BF20)),IF(BH20&lt;20,21,BH20+2))</f>
        <v/>
      </c>
      <c r="BF20" s="108"/>
      <c r="BG20" s="109" t="s">
        <v>63</v>
      </c>
      <c r="BH20" s="108"/>
      <c r="BI20" s="107" t="str">
        <f>IF(BF20="",IF(BH20="","",IF(BH20="",IF(BF20&lt;20,21,BF20+2),BH20)),IF(BF20&lt;20,21,BF20+2))</f>
        <v/>
      </c>
      <c r="BJ20" s="106">
        <f>IF(BE20&lt;BI20,1,0)</f>
        <v>0</v>
      </c>
      <c r="BK20" s="105"/>
      <c r="BL20" s="110"/>
      <c r="BM20" s="93"/>
      <c r="BN20" s="103"/>
      <c r="BO20" s="104"/>
      <c r="BP20" s="104"/>
      <c r="BQ20" s="104"/>
      <c r="BR20" s="104"/>
      <c r="BS20" s="105"/>
      <c r="BT20" s="106">
        <f>IF(BU20&gt;BY20,1,0)</f>
        <v>0</v>
      </c>
      <c r="BU20" s="107" t="str">
        <f>IF(BX20="",IF(BV20="","",IF(BV20="",IF(BX20&lt;20,21,BX20+2),BV20)),IF(BX20&lt;20,21,BX20+2))</f>
        <v/>
      </c>
      <c r="BV20" s="108"/>
      <c r="BW20" s="109" t="s">
        <v>63</v>
      </c>
      <c r="BX20" s="108"/>
      <c r="BY20" s="107" t="str">
        <f>IF(BV20="",IF(BX20="","",IF(BX20="",IF(BV20&lt;20,21,BV20+2),BX20)),IF(BV20&lt;20,21,BV20+2))</f>
        <v/>
      </c>
      <c r="BZ20" s="106">
        <f>IF(BU20&lt;BY20,1,0)</f>
        <v>0</v>
      </c>
      <c r="CA20" s="105"/>
      <c r="CB20" s="110"/>
      <c r="CC20" s="93"/>
      <c r="CD20" s="103"/>
      <c r="CE20" s="104"/>
      <c r="CF20" s="104"/>
      <c r="CG20" s="104"/>
      <c r="CH20" s="104"/>
      <c r="CI20" s="105"/>
      <c r="CJ20" s="106">
        <f>IF(CK20&gt;CO20,1,0)</f>
        <v>0</v>
      </c>
      <c r="CK20" s="107" t="str">
        <f>IF(CN20="",IF(CL20="","",IF(CL20="",IF(CN20&lt;20,21,CN20+2),CL20)),IF(CN20&lt;20,21,CN20+2))</f>
        <v/>
      </c>
      <c r="CL20" s="108"/>
      <c r="CM20" s="109" t="s">
        <v>63</v>
      </c>
      <c r="CN20" s="108"/>
      <c r="CO20" s="107" t="str">
        <f>IF(CL20="",IF(CN20="","",IF(CN20="",IF(CL20&lt;20,21,CL20+2),CN20)),IF(CL20&lt;20,21,CL20+2))</f>
        <v/>
      </c>
      <c r="CP20" s="106">
        <f>IF(CK20&lt;CO20,1,0)</f>
        <v>0</v>
      </c>
      <c r="CQ20" s="105"/>
      <c r="CR20" s="110"/>
      <c r="CS20" s="93"/>
      <c r="CT20" s="103"/>
      <c r="CU20" s="104"/>
      <c r="CV20" s="104"/>
      <c r="CW20" s="104"/>
      <c r="CX20" s="104"/>
      <c r="CY20" s="105"/>
      <c r="CZ20" s="106">
        <f>IF(DA20&gt;DE20,1,0)</f>
        <v>0</v>
      </c>
      <c r="DA20" s="107" t="str">
        <f>IF(DD20="",IF(DB20="","",IF(DB20="",IF(DD20&lt;20,21,DD20+2),DB20)),IF(DD20&lt;20,21,DD20+2))</f>
        <v/>
      </c>
      <c r="DB20" s="108"/>
      <c r="DC20" s="109" t="s">
        <v>63</v>
      </c>
      <c r="DD20" s="108"/>
      <c r="DE20" s="107" t="str">
        <f>IF(DB20="",IF(DD20="","",IF(DD20="",IF(DB20&lt;20,21,DB20+2),DD20)),IF(DB20&lt;20,21,DB20+2))</f>
        <v/>
      </c>
      <c r="DF20" s="106">
        <f>IF(DA20&lt;DE20,1,0)</f>
        <v>0</v>
      </c>
      <c r="DG20" s="105"/>
      <c r="DH20" s="110"/>
      <c r="DI20" s="93"/>
      <c r="DJ20" s="103"/>
      <c r="DK20" s="104"/>
      <c r="DL20" s="104"/>
      <c r="DM20" s="104"/>
      <c r="DN20" s="104"/>
      <c r="DO20" s="105"/>
      <c r="DP20" s="106">
        <f>IF(DQ20&gt;DU20,1,0)</f>
        <v>0</v>
      </c>
      <c r="DQ20" s="107" t="str">
        <f>IF(DT20="",IF(DR20="","",IF(DR20="",IF(DT20&lt;20,21,DT20+2),DR20)),IF(DT20&lt;20,21,DT20+2))</f>
        <v/>
      </c>
      <c r="DR20" s="108"/>
      <c r="DS20" s="109" t="s">
        <v>63</v>
      </c>
      <c r="DT20" s="108"/>
      <c r="DU20" s="107" t="str">
        <f>IF(DR20="",IF(DT20="","",IF(DT20="",IF(DR20&lt;20,21,DR20+2),DT20)),IF(DR20&lt;20,21,DR20+2))</f>
        <v/>
      </c>
      <c r="DV20" s="106">
        <f>IF(DQ20&lt;DU20,1,0)</f>
        <v>0</v>
      </c>
      <c r="DW20" s="105"/>
      <c r="DX20" s="110"/>
      <c r="DY20" s="94"/>
    </row>
    <row r="21" spans="1:129">
      <c r="A21" s="94"/>
      <c r="B21" s="341" t="str">
        <f>+B43</f>
        <v>高浜ＪＶＣ</v>
      </c>
      <c r="C21" s="342"/>
      <c r="D21" s="342"/>
      <c r="E21" s="342"/>
      <c r="F21" s="342"/>
      <c r="G21" s="105">
        <f>SUM(H20:H22)</f>
        <v>0</v>
      </c>
      <c r="H21" s="106">
        <f>IF(I21&gt;M21,1,0)</f>
        <v>0</v>
      </c>
      <c r="I21" s="107" t="str">
        <f>IF(L21="",IF(J21="","",IF(J21="",IF(L21&lt;20,21,L21+2),J21)),IF(L21&lt;20,21,L21+2))</f>
        <v/>
      </c>
      <c r="J21" s="111"/>
      <c r="K21" s="109" t="s">
        <v>63</v>
      </c>
      <c r="L21" s="111"/>
      <c r="M21" s="107" t="str">
        <f>IF(J21="",IF(L21="","",IF(L21="",IF(J21&lt;20,21,J21+2),L21)),IF(J21&lt;20,21,J21+2))</f>
        <v/>
      </c>
      <c r="N21" s="106">
        <f>IF(I21&lt;M21,1,0)</f>
        <v>0</v>
      </c>
      <c r="O21" s="105">
        <f>SUM(N20:N22)</f>
        <v>0</v>
      </c>
      <c r="P21" s="112" t="str">
        <f>+B45</f>
        <v>茶屋町</v>
      </c>
      <c r="Q21" s="93"/>
      <c r="R21" s="341" t="str">
        <f>+R43</f>
        <v>小名浜西</v>
      </c>
      <c r="S21" s="342"/>
      <c r="T21" s="342"/>
      <c r="U21" s="342"/>
      <c r="V21" s="342"/>
      <c r="W21" s="105">
        <f>SUM(X20:X22)</f>
        <v>0</v>
      </c>
      <c r="X21" s="106">
        <f>IF(Y21&gt;AC21,1,0)</f>
        <v>0</v>
      </c>
      <c r="Y21" s="107" t="str">
        <f>IF(AB21="",IF(Z21="","",IF(Z21="",IF(AB21&lt;20,21,AB21+2),Z21)),IF(AB21&lt;20,21,AB21+2))</f>
        <v/>
      </c>
      <c r="Z21" s="111"/>
      <c r="AA21" s="109" t="s">
        <v>63</v>
      </c>
      <c r="AB21" s="111"/>
      <c r="AC21" s="107" t="str">
        <f>IF(Z21="",IF(AB21="","",IF(AB21="",IF(Z21&lt;20,21,Z21+2),AB21)),IF(Z21&lt;20,21,Z21+2))</f>
        <v/>
      </c>
      <c r="AD21" s="106">
        <f>IF(Y21&lt;AC21,1,0)</f>
        <v>0</v>
      </c>
      <c r="AE21" s="105">
        <f>SUM(AD20:AD22)</f>
        <v>0</v>
      </c>
      <c r="AF21" s="112" t="str">
        <f>+R45</f>
        <v>本庄</v>
      </c>
      <c r="AG21" s="93"/>
      <c r="AH21" s="341" t="str">
        <f>+AH43</f>
        <v>はやぶさ</v>
      </c>
      <c r="AI21" s="342"/>
      <c r="AJ21" s="342"/>
      <c r="AK21" s="342"/>
      <c r="AL21" s="342"/>
      <c r="AM21" s="105">
        <f>SUM(AN20:AN22)</f>
        <v>0</v>
      </c>
      <c r="AN21" s="106">
        <f>IF(AO21&gt;AS21,1,0)</f>
        <v>0</v>
      </c>
      <c r="AO21" s="107" t="str">
        <f>IF(AR21="",IF(AP21="","",IF(AP21="",IF(AR21&lt;20,21,AR21+2),AP21)),IF(AR21&lt;20,21,AR21+2))</f>
        <v/>
      </c>
      <c r="AP21" s="111"/>
      <c r="AQ21" s="109" t="s">
        <v>63</v>
      </c>
      <c r="AR21" s="111"/>
      <c r="AS21" s="107" t="str">
        <f>IF(AP21="",IF(AR21="","",IF(AR21="",IF(AP21&lt;20,21,AP21+2),AR21)),IF(AP21&lt;20,21,AP21+2))</f>
        <v/>
      </c>
      <c r="AT21" s="106">
        <f>IF(AO21&lt;AS21,1,0)</f>
        <v>0</v>
      </c>
      <c r="AU21" s="105">
        <f>SUM(AT20:AT22)</f>
        <v>0</v>
      </c>
      <c r="AV21" s="112" t="str">
        <f>+AH45</f>
        <v>夢が丘</v>
      </c>
      <c r="AW21" s="93"/>
      <c r="AX21" s="341" t="str">
        <f>+AX43</f>
        <v>服間ＪＶＣ</v>
      </c>
      <c r="AY21" s="342"/>
      <c r="AZ21" s="342"/>
      <c r="BA21" s="342"/>
      <c r="BB21" s="342"/>
      <c r="BC21" s="105">
        <f>SUM(BD20:BD22)</f>
        <v>0</v>
      </c>
      <c r="BD21" s="106">
        <f>IF(BE21&gt;BI21,1,0)</f>
        <v>0</v>
      </c>
      <c r="BE21" s="107" t="str">
        <f>IF(BH21="",IF(BF21="","",IF(BF21="",IF(BH21&lt;20,21,BH21+2),BF21)),IF(BH21&lt;20,21,BH21+2))</f>
        <v/>
      </c>
      <c r="BF21" s="111"/>
      <c r="BG21" s="109" t="s">
        <v>63</v>
      </c>
      <c r="BH21" s="111"/>
      <c r="BI21" s="107" t="str">
        <f>IF(BF21="",IF(BH21="","",IF(BH21="",IF(BF21&lt;20,21,BF21+2),BH21)),IF(BF21&lt;20,21,BF21+2))</f>
        <v/>
      </c>
      <c r="BJ21" s="106">
        <f>IF(BE21&lt;BI21,1,0)</f>
        <v>0</v>
      </c>
      <c r="BK21" s="105">
        <f>SUM(BJ20:BJ22)</f>
        <v>0</v>
      </c>
      <c r="BL21" s="112" t="str">
        <f>+AX45</f>
        <v>岡崎ＪＶＣ</v>
      </c>
      <c r="BM21" s="93"/>
      <c r="BN21" s="341" t="str">
        <f>+BN43</f>
        <v>大井</v>
      </c>
      <c r="BO21" s="342"/>
      <c r="BP21" s="342"/>
      <c r="BQ21" s="342"/>
      <c r="BR21" s="342"/>
      <c r="BS21" s="105">
        <f>SUM(BT20:BT22)</f>
        <v>0</v>
      </c>
      <c r="BT21" s="106">
        <f>IF(BU21&gt;BY21,1,0)</f>
        <v>0</v>
      </c>
      <c r="BU21" s="107" t="str">
        <f>IF(BX21="",IF(BV21="","",IF(BV21="",IF(BX21&lt;20,21,BX21+2),BV21)),IF(BX21&lt;20,21,BX21+2))</f>
        <v/>
      </c>
      <c r="BV21" s="111"/>
      <c r="BW21" s="109" t="s">
        <v>63</v>
      </c>
      <c r="BX21" s="111"/>
      <c r="BY21" s="107" t="str">
        <f>IF(BV21="",IF(BX21="","",IF(BX21="",IF(BV21&lt;20,21,BV21+2),BX21)),IF(BV21&lt;20,21,BV21+2))</f>
        <v/>
      </c>
      <c r="BZ21" s="106">
        <f>IF(BU21&lt;BY21,1,0)</f>
        <v>0</v>
      </c>
      <c r="CA21" s="105">
        <f>SUM(BZ20:BZ22)</f>
        <v>0</v>
      </c>
      <c r="CB21" s="112" t="str">
        <f>+BN45</f>
        <v>ソルＧ</v>
      </c>
      <c r="CC21" s="93"/>
      <c r="CD21" s="341" t="str">
        <f>+CD43</f>
        <v>八本松</v>
      </c>
      <c r="CE21" s="342"/>
      <c r="CF21" s="342"/>
      <c r="CG21" s="342"/>
      <c r="CH21" s="342"/>
      <c r="CI21" s="105">
        <f>SUM(CJ20:CJ22)</f>
        <v>0</v>
      </c>
      <c r="CJ21" s="106">
        <f>IF(CK21&gt;CO21,1,0)</f>
        <v>0</v>
      </c>
      <c r="CK21" s="107" t="str">
        <f>IF(CN21="",IF(CL21="","",IF(CL21="",IF(CN21&lt;20,21,CN21+2),CL21)),IF(CN21&lt;20,21,CN21+2))</f>
        <v/>
      </c>
      <c r="CL21" s="111"/>
      <c r="CM21" s="109" t="s">
        <v>63</v>
      </c>
      <c r="CN21" s="111"/>
      <c r="CO21" s="107" t="str">
        <f>IF(CL21="",IF(CN21="","",IF(CN21="",IF(CL21&lt;20,21,CL21+2),CN21)),IF(CL21&lt;20,21,CL21+2))</f>
        <v/>
      </c>
      <c r="CP21" s="106">
        <f>IF(CK21&lt;CO21,1,0)</f>
        <v>0</v>
      </c>
      <c r="CQ21" s="105">
        <f>SUM(CP20:CP22)</f>
        <v>0</v>
      </c>
      <c r="CR21" s="112" t="str">
        <f>+CD45</f>
        <v>亀山</v>
      </c>
      <c r="CS21" s="93"/>
      <c r="CT21" s="341" t="str">
        <f>+CT43</f>
        <v>粕屋ＪＶＣ</v>
      </c>
      <c r="CU21" s="342"/>
      <c r="CV21" s="342"/>
      <c r="CW21" s="342"/>
      <c r="CX21" s="342"/>
      <c r="CY21" s="105">
        <f>SUM(CZ20:CZ22)</f>
        <v>0</v>
      </c>
      <c r="CZ21" s="106">
        <f>IF(DA21&gt;DE21,1,0)</f>
        <v>0</v>
      </c>
      <c r="DA21" s="107" t="str">
        <f>IF(DD21="",IF(DB21="","",IF(DB21="",IF(DD21&lt;20,21,DD21+2),DB21)),IF(DD21&lt;20,21,DD21+2))</f>
        <v/>
      </c>
      <c r="DB21" s="111"/>
      <c r="DC21" s="109" t="s">
        <v>63</v>
      </c>
      <c r="DD21" s="111"/>
      <c r="DE21" s="107" t="str">
        <f>IF(DB21="",IF(DD21="","",IF(DD21="",IF(DB21&lt;20,21,DB21+2),DD21)),IF(DB21&lt;20,21,DB21+2))</f>
        <v/>
      </c>
      <c r="DF21" s="106">
        <f>IF(DA21&lt;DE21,1,0)</f>
        <v>0</v>
      </c>
      <c r="DG21" s="105">
        <f>SUM(DF20:DF22)</f>
        <v>0</v>
      </c>
      <c r="DH21" s="112" t="str">
        <f>+CT45</f>
        <v>ラビッツ</v>
      </c>
      <c r="DI21" s="93"/>
      <c r="DJ21" s="341" t="str">
        <f>+DJ43</f>
        <v>津田浜っ子ＶＣ</v>
      </c>
      <c r="DK21" s="342"/>
      <c r="DL21" s="342"/>
      <c r="DM21" s="342"/>
      <c r="DN21" s="342"/>
      <c r="DO21" s="105">
        <f>SUM(DP20:DP22)</f>
        <v>0</v>
      </c>
      <c r="DP21" s="106">
        <f>IF(DQ21&gt;DU21,1,0)</f>
        <v>0</v>
      </c>
      <c r="DQ21" s="107" t="str">
        <f>IF(DT21="",IF(DR21="","",IF(DR21="",IF(DT21&lt;20,21,DT21+2),DR21)),IF(DT21&lt;20,21,DT21+2))</f>
        <v/>
      </c>
      <c r="DR21" s="111"/>
      <c r="DS21" s="109" t="s">
        <v>63</v>
      </c>
      <c r="DT21" s="111"/>
      <c r="DU21" s="107" t="str">
        <f>IF(DR21="",IF(DT21="","",IF(DT21="",IF(DR21&lt;20,21,DR21+2),DT21)),IF(DR21&lt;20,21,DR21+2))</f>
        <v/>
      </c>
      <c r="DV21" s="106">
        <f>IF(DQ21&lt;DU21,1,0)</f>
        <v>0</v>
      </c>
      <c r="DW21" s="105">
        <f>SUM(DV20:DV22)</f>
        <v>0</v>
      </c>
      <c r="DX21" s="112" t="str">
        <f>+DJ45</f>
        <v>シルラビ</v>
      </c>
      <c r="DY21" s="94"/>
    </row>
    <row r="22" spans="1:129" ht="21.75" thickBot="1">
      <c r="A22" s="94"/>
      <c r="B22" s="113"/>
      <c r="C22" s="114"/>
      <c r="D22" s="114"/>
      <c r="E22" s="114"/>
      <c r="F22" s="114" t="str">
        <f>+M43</f>
        <v>(兵　庫)</v>
      </c>
      <c r="G22" s="115"/>
      <c r="H22" s="106">
        <f>IF(I22&gt;M22,1,0)</f>
        <v>0</v>
      </c>
      <c r="I22" s="116" t="str">
        <f>IF(L22="",IF(J22="","",IF(J22="",IF(L22&lt;14,15,L22+2),J22)),IF(L22&lt;14,15,L22+2))</f>
        <v/>
      </c>
      <c r="J22" s="117"/>
      <c r="K22" s="118" t="s">
        <v>63</v>
      </c>
      <c r="L22" s="117"/>
      <c r="M22" s="116" t="str">
        <f>IF(J22="",IF(L22="","",IF(L22="",IF(J22&lt;14,15,J22+2),L22)),IF(J22&lt;14,15,J22+2))</f>
        <v/>
      </c>
      <c r="N22" s="106">
        <f>IF(I22&lt;M22,1,0)</f>
        <v>0</v>
      </c>
      <c r="O22" s="115"/>
      <c r="P22" s="239" t="str">
        <f>+M45</f>
        <v>(岡　山)</v>
      </c>
      <c r="Q22" s="93"/>
      <c r="R22" s="113"/>
      <c r="S22" s="114"/>
      <c r="T22" s="114"/>
      <c r="U22" s="114"/>
      <c r="V22" s="114" t="str">
        <f>+AC43</f>
        <v>(福　島)</v>
      </c>
      <c r="W22" s="115"/>
      <c r="X22" s="106">
        <f>IF(Y22&gt;AC22,1,0)</f>
        <v>0</v>
      </c>
      <c r="Y22" s="116" t="str">
        <f>IF(AB22="",IF(Z22="","",IF(Z22="",IF(AB22&lt;14,15,AB22+2),Z22)),IF(AB22&lt;14,15,AB22+2))</f>
        <v/>
      </c>
      <c r="Z22" s="117"/>
      <c r="AA22" s="118" t="s">
        <v>63</v>
      </c>
      <c r="AB22" s="117"/>
      <c r="AC22" s="116" t="str">
        <f>IF(Z22="",IF(AB22="","",IF(AB22="",IF(Z22&lt;14,15,Z22+2),AB22)),IF(Z22&lt;14,15,Z22+2))</f>
        <v/>
      </c>
      <c r="AD22" s="106">
        <f>IF(Y22&lt;AC22,1,0)</f>
        <v>0</v>
      </c>
      <c r="AE22" s="115"/>
      <c r="AF22" s="239" t="str">
        <f>+AC45</f>
        <v>(島　根)</v>
      </c>
      <c r="AG22" s="93"/>
      <c r="AH22" s="113"/>
      <c r="AI22" s="114"/>
      <c r="AJ22" s="114"/>
      <c r="AK22" s="114"/>
      <c r="AL22" s="114" t="str">
        <f>+AS43</f>
        <v>(滋　賀)</v>
      </c>
      <c r="AM22" s="115"/>
      <c r="AN22" s="106">
        <f>IF(AO22&gt;AS22,1,0)</f>
        <v>0</v>
      </c>
      <c r="AO22" s="116" t="str">
        <f>IF(AR22="",IF(AP22="","",IF(AP22="",IF(AR22&lt;14,15,AR22+2),AP22)),IF(AR22&lt;14,15,AR22+2))</f>
        <v/>
      </c>
      <c r="AP22" s="117"/>
      <c r="AQ22" s="118" t="s">
        <v>63</v>
      </c>
      <c r="AR22" s="117"/>
      <c r="AS22" s="116" t="str">
        <f>IF(AP22="",IF(AR22="","",IF(AR22="",IF(AP22&lt;14,15,AP22+2),AR22)),IF(AP22&lt;14,15,AP22+2))</f>
        <v/>
      </c>
      <c r="AT22" s="106">
        <f>IF(AO22&lt;AS22,1,0)</f>
        <v>0</v>
      </c>
      <c r="AU22" s="115"/>
      <c r="AV22" s="239" t="str">
        <f>+AS45</f>
        <v>(山　口)</v>
      </c>
      <c r="AW22" s="93"/>
      <c r="AX22" s="113"/>
      <c r="AY22" s="114"/>
      <c r="AZ22" s="114"/>
      <c r="BA22" s="114"/>
      <c r="BB22" s="114" t="str">
        <f>+BI43</f>
        <v>(福　井)</v>
      </c>
      <c r="BC22" s="115"/>
      <c r="BD22" s="106">
        <f>IF(BE22&gt;BI22,1,0)</f>
        <v>0</v>
      </c>
      <c r="BE22" s="116" t="str">
        <f>IF(BH22="",IF(BF22="","",IF(BF22="",IF(BH22&lt;14,15,BH22+2),BF22)),IF(BH22&lt;14,15,BH22+2))</f>
        <v/>
      </c>
      <c r="BF22" s="117"/>
      <c r="BG22" s="118" t="s">
        <v>63</v>
      </c>
      <c r="BH22" s="117"/>
      <c r="BI22" s="116" t="str">
        <f>IF(BF22="",IF(BH22="","",IF(BH22="",IF(BF22&lt;14,15,BF22+2),BH22)),IF(BF22&lt;14,15,BF22+2))</f>
        <v/>
      </c>
      <c r="BJ22" s="106">
        <f>IF(BE22&lt;BI22,1,0)</f>
        <v>0</v>
      </c>
      <c r="BK22" s="115"/>
      <c r="BL22" s="239" t="str">
        <f>+BI45</f>
        <v>(愛　知)</v>
      </c>
      <c r="BM22" s="93"/>
      <c r="BN22" s="113"/>
      <c r="BO22" s="114"/>
      <c r="BP22" s="114"/>
      <c r="BQ22" s="114"/>
      <c r="BR22" s="114" t="str">
        <f>+BY43</f>
        <v>(埼　玉)</v>
      </c>
      <c r="BS22" s="115"/>
      <c r="BT22" s="106">
        <f>IF(BU22&gt;BY22,1,0)</f>
        <v>0</v>
      </c>
      <c r="BU22" s="116" t="str">
        <f>IF(BX22="",IF(BV22="","",IF(BV22="",IF(BX22&lt;14,15,BX22+2),BV22)),IF(BX22&lt;14,15,BX22+2))</f>
        <v/>
      </c>
      <c r="BV22" s="117"/>
      <c r="BW22" s="118" t="s">
        <v>63</v>
      </c>
      <c r="BX22" s="117"/>
      <c r="BY22" s="116" t="str">
        <f>IF(BV22="",IF(BX22="","",IF(BX22="",IF(BV22&lt;14,15,BV22+2),BX22)),IF(BV22&lt;14,15,BV22+2))</f>
        <v/>
      </c>
      <c r="BZ22" s="106">
        <f>IF(BU22&lt;BY22,1,0)</f>
        <v>0</v>
      </c>
      <c r="CA22" s="115"/>
      <c r="CB22" s="239" t="str">
        <f>+BY45</f>
        <v>(神奈川)</v>
      </c>
      <c r="CC22" s="93"/>
      <c r="CD22" s="113"/>
      <c r="CE22" s="114"/>
      <c r="CF22" s="114"/>
      <c r="CG22" s="114"/>
      <c r="CH22" s="114" t="str">
        <f>+CO43</f>
        <v>(広　島)</v>
      </c>
      <c r="CI22" s="115"/>
      <c r="CJ22" s="106">
        <f>IF(CK22&gt;CO22,1,0)</f>
        <v>0</v>
      </c>
      <c r="CK22" s="116" t="str">
        <f>IF(CN22="",IF(CL22="","",IF(CL22="",IF(CN22&lt;14,15,CN22+2),CL22)),IF(CN22&lt;14,15,CN22+2))</f>
        <v/>
      </c>
      <c r="CL22" s="117"/>
      <c r="CM22" s="118" t="s">
        <v>63</v>
      </c>
      <c r="CN22" s="117"/>
      <c r="CO22" s="116" t="str">
        <f>IF(CL22="",IF(CN22="","",IF(CN22="",IF(CL22&lt;14,15,CL22+2),CN22)),IF(CL22&lt;14,15,CL22+2))</f>
        <v/>
      </c>
      <c r="CP22" s="106">
        <f>IF(CK22&lt;CO22,1,0)</f>
        <v>0</v>
      </c>
      <c r="CQ22" s="115"/>
      <c r="CR22" s="119"/>
      <c r="CS22" s="93"/>
      <c r="CT22" s="113"/>
      <c r="CU22" s="114"/>
      <c r="CV22" s="114"/>
      <c r="CW22" s="114"/>
      <c r="CX22" s="114" t="str">
        <f>+DE43</f>
        <v>(福　岡)</v>
      </c>
      <c r="CY22" s="115"/>
      <c r="CZ22" s="106">
        <f>IF(DA22&gt;DE22,1,0)</f>
        <v>0</v>
      </c>
      <c r="DA22" s="116" t="str">
        <f>IF(DD22="",IF(DB22="","",IF(DB22="",IF(DD22&lt;14,15,DD22+2),DB22)),IF(DD22&lt;14,15,DD22+2))</f>
        <v/>
      </c>
      <c r="DB22" s="117"/>
      <c r="DC22" s="118" t="s">
        <v>63</v>
      </c>
      <c r="DD22" s="117"/>
      <c r="DE22" s="116" t="str">
        <f>IF(DB22="",IF(DD22="","",IF(DD22="",IF(DB22&lt;14,15,DB22+2),DD22)),IF(DB22&lt;14,15,DB22+2))</f>
        <v/>
      </c>
      <c r="DF22" s="106">
        <f>IF(DA22&lt;DE22,1,0)</f>
        <v>0</v>
      </c>
      <c r="DG22" s="115"/>
      <c r="DH22" s="239" t="str">
        <f>+DE45</f>
        <v>(宮　崎)</v>
      </c>
      <c r="DI22" s="93"/>
      <c r="DJ22" s="113"/>
      <c r="DK22" s="114"/>
      <c r="DL22" s="114"/>
      <c r="DM22" s="114"/>
      <c r="DN22" s="114" t="str">
        <f>+DU43</f>
        <v>(徳　島)</v>
      </c>
      <c r="DO22" s="115"/>
      <c r="DP22" s="106">
        <f>IF(DQ22&gt;DU22,1,0)</f>
        <v>0</v>
      </c>
      <c r="DQ22" s="116" t="str">
        <f>IF(DT22="",IF(DR22="","",IF(DR22="",IF(DT22&lt;14,15,DT22+2),DR22)),IF(DT22&lt;14,15,DT22+2))</f>
        <v/>
      </c>
      <c r="DR22" s="117"/>
      <c r="DS22" s="118" t="s">
        <v>63</v>
      </c>
      <c r="DT22" s="117"/>
      <c r="DU22" s="116" t="str">
        <f>IF(DR22="",IF(DT22="","",IF(DT22="",IF(DR22&lt;14,15,DR22+2),DT22)),IF(DR22&lt;14,15,DR22+2))</f>
        <v/>
      </c>
      <c r="DV22" s="106">
        <f>IF(DQ22&lt;DU22,1,0)</f>
        <v>0</v>
      </c>
      <c r="DW22" s="115"/>
      <c r="DX22" s="239" t="str">
        <f>+DU45</f>
        <v>(茨　城)</v>
      </c>
      <c r="DY22" s="94"/>
    </row>
    <row r="23" spans="1:129" ht="21.75" customHeight="1" thickBot="1">
      <c r="B23" s="120" t="s">
        <v>19</v>
      </c>
      <c r="C23" s="121"/>
      <c r="D23" s="121"/>
      <c r="E23" s="121"/>
      <c r="F23" s="121"/>
      <c r="G23" s="121"/>
      <c r="H23" s="121"/>
      <c r="I23" s="121"/>
      <c r="J23" s="122"/>
      <c r="K23" s="122"/>
      <c r="L23" s="122"/>
      <c r="M23" s="121"/>
      <c r="N23" s="121"/>
      <c r="O23" s="121"/>
      <c r="P23" s="123"/>
      <c r="Q23" s="124"/>
      <c r="R23" s="120" t="s">
        <v>19</v>
      </c>
      <c r="S23" s="121"/>
      <c r="T23" s="121"/>
      <c r="U23" s="121"/>
      <c r="V23" s="121"/>
      <c r="W23" s="121"/>
      <c r="X23" s="121"/>
      <c r="Y23" s="121"/>
      <c r="Z23" s="122"/>
      <c r="AA23" s="122"/>
      <c r="AB23" s="122"/>
      <c r="AC23" s="121"/>
      <c r="AD23" s="121"/>
      <c r="AE23" s="121"/>
      <c r="AF23" s="123"/>
      <c r="AG23" s="124"/>
      <c r="AH23" s="120" t="s">
        <v>19</v>
      </c>
      <c r="AI23" s="121"/>
      <c r="AJ23" s="121"/>
      <c r="AK23" s="121"/>
      <c r="AL23" s="121"/>
      <c r="AM23" s="121"/>
      <c r="AN23" s="121"/>
      <c r="AO23" s="121"/>
      <c r="AP23" s="122"/>
      <c r="AQ23" s="122"/>
      <c r="AR23" s="122"/>
      <c r="AS23" s="121"/>
      <c r="AT23" s="121"/>
      <c r="AU23" s="121"/>
      <c r="AV23" s="123"/>
      <c r="AW23" s="124"/>
      <c r="AX23" s="120" t="s">
        <v>19</v>
      </c>
      <c r="AY23" s="121"/>
      <c r="AZ23" s="121"/>
      <c r="BA23" s="121"/>
      <c r="BB23" s="121"/>
      <c r="BC23" s="121"/>
      <c r="BD23" s="121"/>
      <c r="BE23" s="121"/>
      <c r="BF23" s="122"/>
      <c r="BG23" s="122"/>
      <c r="BH23" s="122"/>
      <c r="BI23" s="121"/>
      <c r="BJ23" s="121"/>
      <c r="BK23" s="121"/>
      <c r="BL23" s="123"/>
      <c r="BM23" s="124"/>
      <c r="BN23" s="120" t="s">
        <v>19</v>
      </c>
      <c r="BO23" s="121"/>
      <c r="BP23" s="121"/>
      <c r="BQ23" s="121"/>
      <c r="BR23" s="121"/>
      <c r="BS23" s="121"/>
      <c r="BT23" s="121"/>
      <c r="BU23" s="121"/>
      <c r="BV23" s="122"/>
      <c r="BW23" s="122"/>
      <c r="BX23" s="122"/>
      <c r="BY23" s="121"/>
      <c r="BZ23" s="121"/>
      <c r="CA23" s="121"/>
      <c r="CB23" s="123"/>
      <c r="CC23" s="124"/>
      <c r="CD23" s="120" t="s">
        <v>19</v>
      </c>
      <c r="CE23" s="121"/>
      <c r="CF23" s="121"/>
      <c r="CG23" s="121"/>
      <c r="CH23" s="121"/>
      <c r="CI23" s="121"/>
      <c r="CJ23" s="121"/>
      <c r="CK23" s="121"/>
      <c r="CL23" s="122"/>
      <c r="CM23" s="122"/>
      <c r="CN23" s="122"/>
      <c r="CO23" s="121"/>
      <c r="CP23" s="121"/>
      <c r="CQ23" s="121"/>
      <c r="CR23" s="123"/>
      <c r="CS23" s="124"/>
      <c r="CT23" s="120" t="s">
        <v>19</v>
      </c>
      <c r="CU23" s="121"/>
      <c r="CV23" s="121"/>
      <c r="CW23" s="121"/>
      <c r="CX23" s="121"/>
      <c r="CY23" s="121"/>
      <c r="CZ23" s="121"/>
      <c r="DA23" s="121"/>
      <c r="DB23" s="122"/>
      <c r="DC23" s="122"/>
      <c r="DD23" s="122"/>
      <c r="DE23" s="121"/>
      <c r="DF23" s="121"/>
      <c r="DG23" s="121"/>
      <c r="DH23" s="123"/>
      <c r="DI23" s="124"/>
      <c r="DJ23" s="120" t="s">
        <v>19</v>
      </c>
      <c r="DK23" s="121"/>
      <c r="DL23" s="121"/>
      <c r="DM23" s="121"/>
      <c r="DN23" s="121"/>
      <c r="DO23" s="121"/>
      <c r="DP23" s="121"/>
      <c r="DQ23" s="121"/>
      <c r="DR23" s="122"/>
      <c r="DS23" s="122"/>
      <c r="DT23" s="122"/>
      <c r="DU23" s="121"/>
      <c r="DV23" s="121"/>
      <c r="DW23" s="121"/>
      <c r="DX23" s="123"/>
    </row>
    <row r="24" spans="1:129" ht="21.75" thickBot="1">
      <c r="B24" s="95" t="s">
        <v>62</v>
      </c>
      <c r="C24" s="96"/>
      <c r="D24" s="96"/>
      <c r="E24" s="96"/>
      <c r="F24" s="96"/>
      <c r="G24" s="97"/>
      <c r="H24" s="98"/>
      <c r="I24" s="99" t="str">
        <f>IF(L24="",IF(J24="","",IF(J24="",IF(L24&lt;20,21,L24+2),J24)),IF(L24&lt;20,21,L24+2))</f>
        <v/>
      </c>
      <c r="J24" s="100"/>
      <c r="K24" s="100"/>
      <c r="L24" s="100"/>
      <c r="M24" s="99" t="str">
        <f>IF(J24="",IF(L24="","",IF(L24="",IF(J24&lt;20,21,J24+2),L24)),IF(J24&lt;20,21,J24+2))</f>
        <v/>
      </c>
      <c r="N24" s="98"/>
      <c r="O24" s="97"/>
      <c r="P24" s="102" t="s">
        <v>62</v>
      </c>
      <c r="Q24" s="124"/>
      <c r="R24" s="95" t="s">
        <v>62</v>
      </c>
      <c r="S24" s="96"/>
      <c r="T24" s="96"/>
      <c r="U24" s="96"/>
      <c r="V24" s="96"/>
      <c r="W24" s="97"/>
      <c r="X24" s="98"/>
      <c r="Y24" s="99" t="str">
        <f>IF(AB24="",IF(Z24="","",IF(Z24="",IF(AB24&lt;20,21,AB24+2),Z24)),IF(AB24&lt;20,21,AB24+2))</f>
        <v/>
      </c>
      <c r="Z24" s="100"/>
      <c r="AA24" s="100"/>
      <c r="AB24" s="100"/>
      <c r="AC24" s="99" t="str">
        <f>IF(Z24="",IF(AB24="","",IF(AB24="",IF(Z24&lt;20,21,Z24+2),AB24)),IF(Z24&lt;20,21,Z24+2))</f>
        <v/>
      </c>
      <c r="AD24" s="98"/>
      <c r="AE24" s="97"/>
      <c r="AF24" s="102" t="s">
        <v>62</v>
      </c>
      <c r="AG24" s="124"/>
      <c r="AH24" s="95" t="s">
        <v>62</v>
      </c>
      <c r="AI24" s="96"/>
      <c r="AJ24" s="96"/>
      <c r="AK24" s="96"/>
      <c r="AL24" s="96"/>
      <c r="AM24" s="97"/>
      <c r="AN24" s="98"/>
      <c r="AO24" s="99" t="str">
        <f>IF(AR24="",IF(AP24="","",IF(AP24="",IF(AR24&lt;20,21,AR24+2),AP24)),IF(AR24&lt;20,21,AR24+2))</f>
        <v/>
      </c>
      <c r="AP24" s="100"/>
      <c r="AQ24" s="100"/>
      <c r="AR24" s="100"/>
      <c r="AS24" s="99" t="str">
        <f>IF(AP24="",IF(AR24="","",IF(AR24="",IF(AP24&lt;20,21,AP24+2),AR24)),IF(AP24&lt;20,21,AP24+2))</f>
        <v/>
      </c>
      <c r="AT24" s="98"/>
      <c r="AU24" s="97"/>
      <c r="AV24" s="102" t="s">
        <v>62</v>
      </c>
      <c r="AW24" s="124"/>
      <c r="AX24" s="95" t="s">
        <v>62</v>
      </c>
      <c r="AY24" s="96"/>
      <c r="AZ24" s="96"/>
      <c r="BA24" s="96"/>
      <c r="BB24" s="96"/>
      <c r="BC24" s="97"/>
      <c r="BD24" s="98"/>
      <c r="BE24" s="99" t="str">
        <f>IF(BH24="",IF(BF24="","",IF(BF24="",IF(BH24&lt;20,21,BH24+2),BF24)),IF(BH24&lt;20,21,BH24+2))</f>
        <v/>
      </c>
      <c r="BF24" s="100"/>
      <c r="BG24" s="100"/>
      <c r="BH24" s="100"/>
      <c r="BI24" s="99" t="str">
        <f>IF(BF24="",IF(BH24="","",IF(BH24="",IF(BF24&lt;20,21,BF24+2),BH24)),IF(BF24&lt;20,21,BF24+2))</f>
        <v/>
      </c>
      <c r="BJ24" s="98"/>
      <c r="BK24" s="97"/>
      <c r="BL24" s="102" t="s">
        <v>62</v>
      </c>
      <c r="BM24" s="124"/>
      <c r="BN24" s="95" t="s">
        <v>62</v>
      </c>
      <c r="BO24" s="96"/>
      <c r="BP24" s="96"/>
      <c r="BQ24" s="96"/>
      <c r="BR24" s="96"/>
      <c r="BS24" s="97"/>
      <c r="BT24" s="98"/>
      <c r="BU24" s="99" t="str">
        <f>IF(BX24="",IF(BV24="","",IF(BV24="",IF(BX24&lt;20,21,BX24+2),BV24)),IF(BX24&lt;20,21,BX24+2))</f>
        <v/>
      </c>
      <c r="BV24" s="100"/>
      <c r="BW24" s="100"/>
      <c r="BX24" s="100"/>
      <c r="BY24" s="99" t="str">
        <f>IF(BV24="",IF(BX24="","",IF(BX24="",IF(BV24&lt;20,21,BV24+2),BX24)),IF(BV24&lt;20,21,BV24+2))</f>
        <v/>
      </c>
      <c r="BZ24" s="98"/>
      <c r="CA24" s="97"/>
      <c r="CB24" s="102" t="s">
        <v>62</v>
      </c>
      <c r="CC24" s="124"/>
      <c r="CD24" s="95" t="s">
        <v>62</v>
      </c>
      <c r="CE24" s="96"/>
      <c r="CF24" s="96"/>
      <c r="CG24" s="96"/>
      <c r="CH24" s="96"/>
      <c r="CI24" s="97"/>
      <c r="CJ24" s="98"/>
      <c r="CK24" s="99" t="str">
        <f>IF(CN24="",IF(CL24="","",IF(CL24="",IF(CN24&lt;20,21,CN24+2),CL24)),IF(CN24&lt;20,21,CN24+2))</f>
        <v/>
      </c>
      <c r="CL24" s="100"/>
      <c r="CM24" s="100"/>
      <c r="CN24" s="100"/>
      <c r="CO24" s="99" t="str">
        <f>IF(CL24="",IF(CN24="","",IF(CN24="",IF(CL24&lt;20,21,CL24+2),CN24)),IF(CL24&lt;20,21,CL24+2))</f>
        <v/>
      </c>
      <c r="CP24" s="98"/>
      <c r="CQ24" s="97"/>
      <c r="CR24" s="102" t="s">
        <v>62</v>
      </c>
      <c r="CS24" s="124"/>
      <c r="CT24" s="95" t="s">
        <v>62</v>
      </c>
      <c r="CU24" s="96"/>
      <c r="CV24" s="96"/>
      <c r="CW24" s="96"/>
      <c r="CX24" s="96"/>
      <c r="CY24" s="97"/>
      <c r="CZ24" s="98"/>
      <c r="DA24" s="99" t="str">
        <f>IF(DD24="",IF(DB24="","",IF(DB24="",IF(DD24&lt;20,21,DD24+2),DB24)),IF(DD24&lt;20,21,DD24+2))</f>
        <v/>
      </c>
      <c r="DB24" s="100"/>
      <c r="DC24" s="100"/>
      <c r="DD24" s="100"/>
      <c r="DE24" s="99" t="str">
        <f>IF(DB24="",IF(DD24="","",IF(DD24="",IF(DB24&lt;20,21,DB24+2),DD24)),IF(DB24&lt;20,21,DB24+2))</f>
        <v/>
      </c>
      <c r="DF24" s="98"/>
      <c r="DG24" s="97"/>
      <c r="DH24" s="102" t="s">
        <v>62</v>
      </c>
      <c r="DI24" s="124"/>
      <c r="DJ24" s="95" t="s">
        <v>62</v>
      </c>
      <c r="DK24" s="96"/>
      <c r="DL24" s="96"/>
      <c r="DM24" s="96"/>
      <c r="DN24" s="96"/>
      <c r="DO24" s="97"/>
      <c r="DP24" s="98"/>
      <c r="DQ24" s="99" t="str">
        <f>IF(DT24="",IF(DR24="","",IF(DR24="",IF(DT24&lt;20,21,DT24+2),DR24)),IF(DT24&lt;20,21,DT24+2))</f>
        <v/>
      </c>
      <c r="DR24" s="100"/>
      <c r="DS24" s="100"/>
      <c r="DT24" s="100"/>
      <c r="DU24" s="99" t="str">
        <f>IF(DR24="",IF(DT24="","",IF(DT24="",IF(DR24&lt;20,21,DR24+2),DT24)),IF(DR24&lt;20,21,DR24+2))</f>
        <v/>
      </c>
      <c r="DV24" s="98"/>
      <c r="DW24" s="97"/>
      <c r="DX24" s="102" t="s">
        <v>62</v>
      </c>
    </row>
    <row r="25" spans="1:129">
      <c r="B25" s="103"/>
      <c r="C25" s="104"/>
      <c r="D25" s="104"/>
      <c r="E25" s="104"/>
      <c r="F25" s="104"/>
      <c r="G25" s="105"/>
      <c r="H25" s="106">
        <f>IF(I25&gt;M25,1,0)</f>
        <v>0</v>
      </c>
      <c r="I25" s="107" t="str">
        <f>IF(L25="",IF(J25="","",IF(J25="",IF(L25&lt;20,21,L25+2),J25)),IF(L25&lt;20,21,L25+2))</f>
        <v/>
      </c>
      <c r="J25" s="108"/>
      <c r="K25" s="109" t="s">
        <v>63</v>
      </c>
      <c r="L25" s="108"/>
      <c r="M25" s="107" t="str">
        <f>IF(J25="",IF(L25="","",IF(L25="",IF(J25&lt;20,21,J25+2),L25)),IF(J25&lt;20,21,J25+2))</f>
        <v/>
      </c>
      <c r="N25" s="106">
        <f>IF(I25&lt;M25,1,0)</f>
        <v>0</v>
      </c>
      <c r="O25" s="105"/>
      <c r="P25" s="110"/>
      <c r="Q25" s="124"/>
      <c r="R25" s="103"/>
      <c r="S25" s="104"/>
      <c r="T25" s="104"/>
      <c r="U25" s="104"/>
      <c r="V25" s="104"/>
      <c r="W25" s="105"/>
      <c r="X25" s="106">
        <f>IF(Y25&gt;AC25,1,0)</f>
        <v>0</v>
      </c>
      <c r="Y25" s="107" t="str">
        <f>IF(AB25="",IF(Z25="","",IF(Z25="",IF(AB25&lt;20,21,AB25+2),Z25)),IF(AB25&lt;20,21,AB25+2))</f>
        <v/>
      </c>
      <c r="Z25" s="108"/>
      <c r="AA25" s="109" t="s">
        <v>63</v>
      </c>
      <c r="AB25" s="108"/>
      <c r="AC25" s="107" t="str">
        <f>IF(Z25="",IF(AB25="","",IF(AB25="",IF(Z25&lt;20,21,Z25+2),AB25)),IF(Z25&lt;20,21,Z25+2))</f>
        <v/>
      </c>
      <c r="AD25" s="106">
        <f>IF(Y25&lt;AC25,1,0)</f>
        <v>0</v>
      </c>
      <c r="AE25" s="105"/>
      <c r="AF25" s="110"/>
      <c r="AG25" s="124"/>
      <c r="AH25" s="103"/>
      <c r="AI25" s="104"/>
      <c r="AJ25" s="104"/>
      <c r="AK25" s="104"/>
      <c r="AL25" s="104"/>
      <c r="AM25" s="105"/>
      <c r="AN25" s="106">
        <f>IF(AO25&gt;AS25,1,0)</f>
        <v>0</v>
      </c>
      <c r="AO25" s="107" t="str">
        <f>IF(AR25="",IF(AP25="","",IF(AP25="",IF(AR25&lt;20,21,AR25+2),AP25)),IF(AR25&lt;20,21,AR25+2))</f>
        <v/>
      </c>
      <c r="AP25" s="108"/>
      <c r="AQ25" s="109" t="s">
        <v>63</v>
      </c>
      <c r="AR25" s="108"/>
      <c r="AS25" s="107" t="str">
        <f>IF(AP25="",IF(AR25="","",IF(AR25="",IF(AP25&lt;20,21,AP25+2),AR25)),IF(AP25&lt;20,21,AP25+2))</f>
        <v/>
      </c>
      <c r="AT25" s="106">
        <f>IF(AO25&lt;AS25,1,0)</f>
        <v>0</v>
      </c>
      <c r="AU25" s="105"/>
      <c r="AV25" s="110"/>
      <c r="AW25" s="124"/>
      <c r="AX25" s="103"/>
      <c r="AY25" s="104"/>
      <c r="AZ25" s="104"/>
      <c r="BA25" s="104"/>
      <c r="BB25" s="104"/>
      <c r="BC25" s="105"/>
      <c r="BD25" s="106">
        <f>IF(BE25&gt;BI25,1,0)</f>
        <v>0</v>
      </c>
      <c r="BE25" s="107" t="str">
        <f>IF(BH25="",IF(BF25="","",IF(BF25="",IF(BH25&lt;20,21,BH25+2),BF25)),IF(BH25&lt;20,21,BH25+2))</f>
        <v/>
      </c>
      <c r="BF25" s="108"/>
      <c r="BG25" s="109" t="s">
        <v>63</v>
      </c>
      <c r="BH25" s="108"/>
      <c r="BI25" s="107" t="str">
        <f>IF(BF25="",IF(BH25="","",IF(BH25="",IF(BF25&lt;20,21,BF25+2),BH25)),IF(BF25&lt;20,21,BF25+2))</f>
        <v/>
      </c>
      <c r="BJ25" s="106">
        <f>IF(BE25&lt;BI25,1,0)</f>
        <v>0</v>
      </c>
      <c r="BK25" s="105"/>
      <c r="BL25" s="110"/>
      <c r="BM25" s="124"/>
      <c r="BN25" s="103"/>
      <c r="BO25" s="104"/>
      <c r="BP25" s="104"/>
      <c r="BQ25" s="104"/>
      <c r="BR25" s="104"/>
      <c r="BS25" s="105"/>
      <c r="BT25" s="106">
        <f>IF(BU25&gt;BY25,1,0)</f>
        <v>0</v>
      </c>
      <c r="BU25" s="107" t="str">
        <f>IF(BX25="",IF(BV25="","",IF(BV25="",IF(BX25&lt;20,21,BX25+2),BV25)),IF(BX25&lt;20,21,BX25+2))</f>
        <v/>
      </c>
      <c r="BV25" s="108"/>
      <c r="BW25" s="109" t="s">
        <v>63</v>
      </c>
      <c r="BX25" s="108"/>
      <c r="BY25" s="107" t="str">
        <f>IF(BV25="",IF(BX25="","",IF(BX25="",IF(BV25&lt;20,21,BV25+2),BX25)),IF(BV25&lt;20,21,BV25+2))</f>
        <v/>
      </c>
      <c r="BZ25" s="106">
        <f>IF(BU25&lt;BY25,1,0)</f>
        <v>0</v>
      </c>
      <c r="CA25" s="105"/>
      <c r="CB25" s="110"/>
      <c r="CC25" s="124"/>
      <c r="CD25" s="103"/>
      <c r="CE25" s="104"/>
      <c r="CF25" s="104"/>
      <c r="CG25" s="104"/>
      <c r="CH25" s="104"/>
      <c r="CI25" s="105"/>
      <c r="CJ25" s="106">
        <f>IF(CK25&gt;CO25,1,0)</f>
        <v>0</v>
      </c>
      <c r="CK25" s="107" t="str">
        <f>IF(CN25="",IF(CL25="","",IF(CL25="",IF(CN25&lt;20,21,CN25+2),CL25)),IF(CN25&lt;20,21,CN25+2))</f>
        <v/>
      </c>
      <c r="CL25" s="108"/>
      <c r="CM25" s="109" t="s">
        <v>63</v>
      </c>
      <c r="CN25" s="108"/>
      <c r="CO25" s="107" t="str">
        <f>IF(CL25="",IF(CN25="","",IF(CN25="",IF(CL25&lt;20,21,CL25+2),CN25)),IF(CL25&lt;20,21,CL25+2))</f>
        <v/>
      </c>
      <c r="CP25" s="106">
        <f>IF(CK25&lt;CO25,1,0)</f>
        <v>0</v>
      </c>
      <c r="CQ25" s="105"/>
      <c r="CR25" s="110"/>
      <c r="CS25" s="124"/>
      <c r="CT25" s="103"/>
      <c r="CU25" s="104"/>
      <c r="CV25" s="104"/>
      <c r="CW25" s="104"/>
      <c r="CX25" s="104"/>
      <c r="CY25" s="105"/>
      <c r="CZ25" s="106">
        <f>IF(DA25&gt;DE25,1,0)</f>
        <v>0</v>
      </c>
      <c r="DA25" s="107" t="str">
        <f>IF(DD25="",IF(DB25="","",IF(DB25="",IF(DD25&lt;20,21,DD25+2),DB25)),IF(DD25&lt;20,21,DD25+2))</f>
        <v/>
      </c>
      <c r="DB25" s="108"/>
      <c r="DC25" s="109" t="s">
        <v>63</v>
      </c>
      <c r="DD25" s="108"/>
      <c r="DE25" s="107" t="str">
        <f>IF(DB25="",IF(DD25="","",IF(DD25="",IF(DB25&lt;20,21,DB25+2),DD25)),IF(DB25&lt;20,21,DB25+2))</f>
        <v/>
      </c>
      <c r="DF25" s="106">
        <f>IF(DA25&lt;DE25,1,0)</f>
        <v>0</v>
      </c>
      <c r="DG25" s="105"/>
      <c r="DH25" s="110"/>
      <c r="DI25" s="124"/>
      <c r="DJ25" s="103"/>
      <c r="DK25" s="104"/>
      <c r="DL25" s="104"/>
      <c r="DM25" s="104"/>
      <c r="DN25" s="104"/>
      <c r="DO25" s="105"/>
      <c r="DP25" s="106">
        <f>IF(DQ25&gt;DU25,1,0)</f>
        <v>0</v>
      </c>
      <c r="DQ25" s="107" t="str">
        <f>IF(DT25="",IF(DR25="","",IF(DR25="",IF(DT25&lt;20,21,DT25+2),DR25)),IF(DT25&lt;20,21,DT25+2))</f>
        <v/>
      </c>
      <c r="DR25" s="108"/>
      <c r="DS25" s="109" t="s">
        <v>63</v>
      </c>
      <c r="DT25" s="108"/>
      <c r="DU25" s="107" t="str">
        <f>IF(DR25="",IF(DT25="","",IF(DT25="",IF(DR25&lt;20,21,DR25+2),DT25)),IF(DR25&lt;20,21,DR25+2))</f>
        <v/>
      </c>
      <c r="DV25" s="106">
        <f>IF(DQ25&lt;DU25,1,0)</f>
        <v>0</v>
      </c>
      <c r="DW25" s="105"/>
      <c r="DX25" s="110"/>
    </row>
    <row r="26" spans="1:129">
      <c r="B26" s="341" t="str">
        <f>+B41</f>
        <v>多賀城</v>
      </c>
      <c r="C26" s="342"/>
      <c r="D26" s="342"/>
      <c r="E26" s="342"/>
      <c r="F26" s="342"/>
      <c r="G26" s="105">
        <f>SUM(H25:H27)</f>
        <v>0</v>
      </c>
      <c r="H26" s="106">
        <f>IF(I26&gt;M26,1,0)</f>
        <v>0</v>
      </c>
      <c r="I26" s="107" t="str">
        <f>IF(L26="",IF(J26="","",IF(J26="",IF(L26&lt;20,21,L26+2),J26)),IF(L26&lt;20,21,L26+2))</f>
        <v/>
      </c>
      <c r="J26" s="111"/>
      <c r="K26" s="109" t="s">
        <v>63</v>
      </c>
      <c r="L26" s="111"/>
      <c r="M26" s="107" t="str">
        <f>IF(J26="",IF(L26="","",IF(L26="",IF(J26&lt;20,21,J26+2),L26)),IF(J26&lt;20,21,J26+2))</f>
        <v/>
      </c>
      <c r="N26" s="106">
        <f>IF(I26&lt;M26,1,0)</f>
        <v>0</v>
      </c>
      <c r="O26" s="105">
        <f>SUM(N25:N27)</f>
        <v>0</v>
      </c>
      <c r="P26" s="112" t="str">
        <f>+B42</f>
        <v>大井ＪＶＣ</v>
      </c>
      <c r="Q26" s="124"/>
      <c r="R26" s="341" t="str">
        <f>+R41</f>
        <v>江別中央</v>
      </c>
      <c r="S26" s="342"/>
      <c r="T26" s="342"/>
      <c r="U26" s="342"/>
      <c r="V26" s="342"/>
      <c r="W26" s="105">
        <f>SUM(X25:X27)</f>
        <v>0</v>
      </c>
      <c r="X26" s="106">
        <f>IF(Y26&gt;AC26,1,0)</f>
        <v>0</v>
      </c>
      <c r="Y26" s="107" t="str">
        <f>IF(AB26="",IF(Z26="","",IF(Z26="",IF(AB26&lt;20,21,AB26+2),Z26)),IF(AB26&lt;20,21,AB26+2))</f>
        <v/>
      </c>
      <c r="Z26" s="111"/>
      <c r="AA26" s="109" t="s">
        <v>63</v>
      </c>
      <c r="AB26" s="111"/>
      <c r="AC26" s="107" t="str">
        <f>IF(Z26="",IF(AB26="","",IF(AB26="",IF(Z26&lt;20,21,Z26+2),AB26)),IF(Z26&lt;20,21,Z26+2))</f>
        <v/>
      </c>
      <c r="AD26" s="106">
        <f>IF(Y26&lt;AC26,1,0)</f>
        <v>0</v>
      </c>
      <c r="AE26" s="105">
        <f>SUM(AD25:AD27)</f>
        <v>0</v>
      </c>
      <c r="AF26" s="112" t="str">
        <f>+R42</f>
        <v>ＳＶＪ</v>
      </c>
      <c r="AG26" s="124"/>
      <c r="AH26" s="341" t="str">
        <f>+AH41</f>
        <v>山東小</v>
      </c>
      <c r="AI26" s="342"/>
      <c r="AJ26" s="342"/>
      <c r="AK26" s="342"/>
      <c r="AL26" s="342"/>
      <c r="AM26" s="105">
        <f>SUM(AN25:AN27)</f>
        <v>0</v>
      </c>
      <c r="AN26" s="106">
        <f>IF(AO26&gt;AS26,1,0)</f>
        <v>0</v>
      </c>
      <c r="AO26" s="107" t="str">
        <f>IF(AR26="",IF(AP26="","",IF(AP26="",IF(AR26&lt;20,21,AR26+2),AP26)),IF(AR26&lt;20,21,AR26+2))</f>
        <v/>
      </c>
      <c r="AP26" s="111"/>
      <c r="AQ26" s="109" t="s">
        <v>63</v>
      </c>
      <c r="AR26" s="111"/>
      <c r="AS26" s="107" t="str">
        <f>IF(AP26="",IF(AR26="","",IF(AR26="",IF(AP26&lt;20,21,AP26+2),AR26)),IF(AP26&lt;20,21,AP26+2))</f>
        <v/>
      </c>
      <c r="AT26" s="106">
        <f>IF(AO26&lt;AS26,1,0)</f>
        <v>0</v>
      </c>
      <c r="AU26" s="105">
        <f>SUM(AT25:AT27)</f>
        <v>0</v>
      </c>
      <c r="AV26" s="112" t="str">
        <f>+AH42</f>
        <v>豊頃</v>
      </c>
      <c r="AW26" s="124"/>
      <c r="AX26" s="341" t="str">
        <f>+AX41</f>
        <v>サンライズ</v>
      </c>
      <c r="AY26" s="342"/>
      <c r="AZ26" s="342"/>
      <c r="BA26" s="342"/>
      <c r="BB26" s="342"/>
      <c r="BC26" s="105">
        <f>SUM(BD25:BD27)</f>
        <v>0</v>
      </c>
      <c r="BD26" s="106">
        <f>IF(BE26&gt;BI26,1,0)</f>
        <v>0</v>
      </c>
      <c r="BE26" s="107" t="str">
        <f>IF(BH26="",IF(BF26="","",IF(BF26="",IF(BH26&lt;20,21,BH26+2),BF26)),IF(BH26&lt;20,21,BH26+2))</f>
        <v/>
      </c>
      <c r="BF26" s="111"/>
      <c r="BG26" s="109" t="s">
        <v>63</v>
      </c>
      <c r="BH26" s="111"/>
      <c r="BI26" s="107" t="str">
        <f>IF(BF26="",IF(BH26="","",IF(BH26="",IF(BF26&lt;20,21,BF26+2),BH26)),IF(BF26&lt;20,21,BF26+2))</f>
        <v/>
      </c>
      <c r="BJ26" s="106">
        <f>IF(BE26&lt;BI26,1,0)</f>
        <v>0</v>
      </c>
      <c r="BK26" s="105">
        <f>SUM(BJ25:BJ27)</f>
        <v>0</v>
      </c>
      <c r="BL26" s="112" t="str">
        <f>+AX42</f>
        <v>みかつき</v>
      </c>
      <c r="BM26" s="124"/>
      <c r="BN26" s="341" t="str">
        <f>+BN41</f>
        <v>奥州胆沢</v>
      </c>
      <c r="BO26" s="342"/>
      <c r="BP26" s="342"/>
      <c r="BQ26" s="342"/>
      <c r="BR26" s="342"/>
      <c r="BS26" s="105">
        <f>SUM(BT25:BT27)</f>
        <v>0</v>
      </c>
      <c r="BT26" s="106">
        <f>IF(BU26&gt;BY26,1,0)</f>
        <v>0</v>
      </c>
      <c r="BU26" s="107" t="str">
        <f>IF(BX26="",IF(BV26="","",IF(BV26="",IF(BX26&lt;20,21,BX26+2),BV26)),IF(BX26&lt;20,21,BX26+2))</f>
        <v/>
      </c>
      <c r="BV26" s="111"/>
      <c r="BW26" s="109" t="s">
        <v>63</v>
      </c>
      <c r="BX26" s="111"/>
      <c r="BY26" s="107" t="str">
        <f>IF(BV26="",IF(BX26="","",IF(BX26="",IF(BV26&lt;20,21,BV26+2),BX26)),IF(BV26&lt;20,21,BV26+2))</f>
        <v/>
      </c>
      <c r="BZ26" s="106">
        <f>IF(BU26&lt;BY26,1,0)</f>
        <v>0</v>
      </c>
      <c r="CA26" s="105">
        <f>SUM(BZ25:BZ27)</f>
        <v>0</v>
      </c>
      <c r="CB26" s="112" t="str">
        <f>+BN42</f>
        <v>高須</v>
      </c>
      <c r="CC26" s="124"/>
      <c r="CD26" s="341" t="str">
        <f>+CD41</f>
        <v>湯田</v>
      </c>
      <c r="CE26" s="342"/>
      <c r="CF26" s="342"/>
      <c r="CG26" s="342"/>
      <c r="CH26" s="342"/>
      <c r="CI26" s="105">
        <f>SUM(CJ25:CJ27)</f>
        <v>0</v>
      </c>
      <c r="CJ26" s="106">
        <f>IF(CK26&gt;CO26,1,0)</f>
        <v>0</v>
      </c>
      <c r="CK26" s="107" t="str">
        <f>IF(CN26="",IF(CL26="","",IF(CL26="",IF(CN26&lt;20,21,CN26+2),CL26)),IF(CN26&lt;20,21,CN26+2))</f>
        <v/>
      </c>
      <c r="CL26" s="111"/>
      <c r="CM26" s="109" t="s">
        <v>63</v>
      </c>
      <c r="CN26" s="111"/>
      <c r="CO26" s="107" t="str">
        <f>IF(CL26="",IF(CN26="","",IF(CN26="",IF(CL26&lt;20,21,CL26+2),CN26)),IF(CL26&lt;20,21,CL26+2))</f>
        <v/>
      </c>
      <c r="CP26" s="106">
        <f>IF(CK26&lt;CO26,1,0)</f>
        <v>0</v>
      </c>
      <c r="CQ26" s="105">
        <f>SUM(CP25:CP27)</f>
        <v>0</v>
      </c>
      <c r="CR26" s="112" t="str">
        <f>+CD42</f>
        <v>茨木ＪＶＣ</v>
      </c>
      <c r="CS26" s="124"/>
      <c r="CT26" s="341" t="str">
        <f>+CT41</f>
        <v>広田クラブ</v>
      </c>
      <c r="CU26" s="342"/>
      <c r="CV26" s="342"/>
      <c r="CW26" s="342"/>
      <c r="CX26" s="342"/>
      <c r="CY26" s="105">
        <f>SUM(CZ25:CZ27)</f>
        <v>0</v>
      </c>
      <c r="CZ26" s="106">
        <f>IF(DA26&gt;DE26,1,0)</f>
        <v>0</v>
      </c>
      <c r="DA26" s="107" t="str">
        <f>IF(DD26="",IF(DB26="","",IF(DB26="",IF(DD26&lt;20,21,DD26+2),DB26)),IF(DD26&lt;20,21,DD26+2))</f>
        <v/>
      </c>
      <c r="DB26" s="111"/>
      <c r="DC26" s="109" t="s">
        <v>63</v>
      </c>
      <c r="DD26" s="111"/>
      <c r="DE26" s="107" t="str">
        <f>IF(DB26="",IF(DD26="","",IF(DD26="",IF(DB26&lt;20,21,DB26+2),DD26)),IF(DB26&lt;20,21,DB26+2))</f>
        <v/>
      </c>
      <c r="DF26" s="106">
        <f>IF(DA26&lt;DE26,1,0)</f>
        <v>0</v>
      </c>
      <c r="DG26" s="105">
        <f>SUM(DF25:DF27)</f>
        <v>0</v>
      </c>
      <c r="DH26" s="112" t="str">
        <f>+CT42</f>
        <v>那智ウイングス</v>
      </c>
      <c r="DI26" s="124"/>
      <c r="DJ26" s="341" t="str">
        <f>+DJ41</f>
        <v>藤原</v>
      </c>
      <c r="DK26" s="342"/>
      <c r="DL26" s="342"/>
      <c r="DM26" s="342"/>
      <c r="DN26" s="342"/>
      <c r="DO26" s="105">
        <f>SUM(DP25:DP27)</f>
        <v>0</v>
      </c>
      <c r="DP26" s="106">
        <f>IF(DQ26&gt;DU26,1,0)</f>
        <v>0</v>
      </c>
      <c r="DQ26" s="107" t="str">
        <f>IF(DT26="",IF(DR26="","",IF(DR26="",IF(DT26&lt;20,21,DT26+2),DR26)),IF(DT26&lt;20,21,DT26+2))</f>
        <v/>
      </c>
      <c r="DR26" s="111"/>
      <c r="DS26" s="109" t="s">
        <v>63</v>
      </c>
      <c r="DT26" s="111"/>
      <c r="DU26" s="107" t="str">
        <f>IF(DR26="",IF(DT26="","",IF(DT26="",IF(DR26&lt;20,21,DR26+2),DT26)),IF(DR26&lt;20,21,DR26+2))</f>
        <v/>
      </c>
      <c r="DV26" s="106">
        <f>IF(DQ26&lt;DU26,1,0)</f>
        <v>0</v>
      </c>
      <c r="DW26" s="105">
        <f>SUM(DV25:DV27)</f>
        <v>0</v>
      </c>
      <c r="DX26" s="112" t="str">
        <f>+DJ42</f>
        <v>みつわ台</v>
      </c>
    </row>
    <row r="27" spans="1:129" ht="21.75" thickBot="1">
      <c r="B27" s="113"/>
      <c r="C27" s="114"/>
      <c r="D27" s="114"/>
      <c r="E27" s="114"/>
      <c r="F27" s="114" t="str">
        <f>+M41</f>
        <v>(宮　城)</v>
      </c>
      <c r="G27" s="115"/>
      <c r="H27" s="106">
        <f>IF(I27&gt;M27,1,0)</f>
        <v>0</v>
      </c>
      <c r="I27" s="116" t="str">
        <f>IF(L27="",IF(J27="","",IF(J27="",IF(L27&lt;14,15,L27+2),J27)),IF(L27&lt;14,15,L27+2))</f>
        <v/>
      </c>
      <c r="J27" s="117"/>
      <c r="K27" s="118" t="s">
        <v>63</v>
      </c>
      <c r="L27" s="117"/>
      <c r="M27" s="116" t="str">
        <f>IF(J27="",IF(L27="","",IF(L27="",IF(J27&lt;14,15,J27+2),L27)),IF(J27&lt;14,15,J27+2))</f>
        <v/>
      </c>
      <c r="N27" s="106">
        <f>IF(I27&lt;M27,1,0)</f>
        <v>0</v>
      </c>
      <c r="O27" s="115"/>
      <c r="P27" s="239" t="str">
        <f>+M42</f>
        <v>(京　都)</v>
      </c>
      <c r="Q27" s="124"/>
      <c r="R27" s="113"/>
      <c r="S27" s="114"/>
      <c r="T27" s="114"/>
      <c r="U27" s="114"/>
      <c r="V27" s="114" t="str">
        <f>+AC41</f>
        <v>(南北海道)</v>
      </c>
      <c r="W27" s="115"/>
      <c r="X27" s="106">
        <f>IF(Y27&gt;AC27,1,0)</f>
        <v>0</v>
      </c>
      <c r="Y27" s="116" t="str">
        <f>IF(AB27="",IF(Z27="","",IF(Z27="",IF(AB27&lt;14,15,AB27+2),Z27)),IF(AB27&lt;14,15,AB27+2))</f>
        <v/>
      </c>
      <c r="Z27" s="117"/>
      <c r="AA27" s="118" t="s">
        <v>63</v>
      </c>
      <c r="AB27" s="117"/>
      <c r="AC27" s="116" t="str">
        <f>IF(Z27="",IF(AB27="","",IF(AB27="",IF(Z27&lt;14,15,Z27+2),AB27)),IF(Z27&lt;14,15,Z27+2))</f>
        <v/>
      </c>
      <c r="AD27" s="106">
        <f>IF(Y27&lt;AC27,1,0)</f>
        <v>0</v>
      </c>
      <c r="AE27" s="115"/>
      <c r="AF27" s="239" t="str">
        <f>+AC42</f>
        <v>(静　岡)</v>
      </c>
      <c r="AG27" s="124"/>
      <c r="AH27" s="113"/>
      <c r="AI27" s="114"/>
      <c r="AJ27" s="114"/>
      <c r="AK27" s="114"/>
      <c r="AL27" s="114" t="str">
        <f>+AS41</f>
        <v>(山　形)</v>
      </c>
      <c r="AM27" s="115"/>
      <c r="AN27" s="106">
        <f>IF(AO27&gt;AS27,1,0)</f>
        <v>0</v>
      </c>
      <c r="AO27" s="116" t="str">
        <f>IF(AR27="",IF(AP27="","",IF(AP27="",IF(AR27&lt;14,15,AR27+2),AP27)),IF(AR27&lt;14,15,AR27+2))</f>
        <v/>
      </c>
      <c r="AP27" s="117"/>
      <c r="AQ27" s="118" t="s">
        <v>63</v>
      </c>
      <c r="AR27" s="117"/>
      <c r="AS27" s="116" t="str">
        <f>IF(AP27="",IF(AR27="","",IF(AR27="",IF(AP27&lt;14,15,AP27+2),AR27)),IF(AP27&lt;14,15,AP27+2))</f>
        <v/>
      </c>
      <c r="AT27" s="106">
        <f>IF(AO27&lt;AS27,1,0)</f>
        <v>0</v>
      </c>
      <c r="AU27" s="115"/>
      <c r="AV27" s="239" t="str">
        <f>+AS42</f>
        <v>(北北海道)</v>
      </c>
      <c r="AW27" s="124"/>
      <c r="AX27" s="113"/>
      <c r="AY27" s="114"/>
      <c r="AZ27" s="114"/>
      <c r="BA27" s="114"/>
      <c r="BB27" s="114" t="str">
        <f>+BI41</f>
        <v>(石　川)</v>
      </c>
      <c r="BC27" s="115"/>
      <c r="BD27" s="106">
        <f>IF(BE27&gt;BI27,1,0)</f>
        <v>0</v>
      </c>
      <c r="BE27" s="116" t="str">
        <f>IF(BH27="",IF(BF27="","",IF(BF27="",IF(BH27&lt;14,15,BH27+2),BF27)),IF(BH27&lt;14,15,BH27+2))</f>
        <v/>
      </c>
      <c r="BF27" s="117"/>
      <c r="BG27" s="118" t="s">
        <v>63</v>
      </c>
      <c r="BH27" s="117"/>
      <c r="BI27" s="116" t="str">
        <f>IF(BF27="",IF(BH27="","",IF(BH27="",IF(BF27&lt;14,15,BF27+2),BH27)),IF(BF27&lt;14,15,BF27+2))</f>
        <v/>
      </c>
      <c r="BJ27" s="106">
        <f>IF(BE27&lt;BI27,1,0)</f>
        <v>0</v>
      </c>
      <c r="BK27" s="115"/>
      <c r="BL27" s="239" t="str">
        <f>+BI42</f>
        <v>(佐　賀)</v>
      </c>
      <c r="BM27" s="124"/>
      <c r="BN27" s="113"/>
      <c r="BO27" s="114"/>
      <c r="BP27" s="114"/>
      <c r="BQ27" s="114"/>
      <c r="BR27" s="114" t="str">
        <f>+BY41</f>
        <v>(岩　手)</v>
      </c>
      <c r="BS27" s="115"/>
      <c r="BT27" s="106">
        <f>IF(BU27&gt;BY27,1,0)</f>
        <v>0</v>
      </c>
      <c r="BU27" s="116" t="str">
        <f>IF(BX27="",IF(BV27="","",IF(BV27="",IF(BX27&lt;14,15,BX27+2),BV27)),IF(BX27&lt;14,15,BX27+2))</f>
        <v/>
      </c>
      <c r="BV27" s="117"/>
      <c r="BW27" s="118" t="s">
        <v>63</v>
      </c>
      <c r="BX27" s="117"/>
      <c r="BY27" s="116" t="str">
        <f>IF(BV27="",IF(BX27="","",IF(BX27="",IF(BV27&lt;14,15,BV27+2),BX27)),IF(BV27&lt;14,15,BV27+2))</f>
        <v/>
      </c>
      <c r="BZ27" s="106">
        <f>IF(BU27&lt;BY27,1,0)</f>
        <v>0</v>
      </c>
      <c r="CA27" s="115"/>
      <c r="CB27" s="239" t="str">
        <f>+BY42</f>
        <v>(岐　阜)</v>
      </c>
      <c r="CC27" s="124"/>
      <c r="CD27" s="113"/>
      <c r="CE27" s="114"/>
      <c r="CF27" s="114"/>
      <c r="CG27" s="114"/>
      <c r="CH27" s="114" t="str">
        <f>+CO41</f>
        <v>(山　梨)</v>
      </c>
      <c r="CI27" s="115"/>
      <c r="CJ27" s="106">
        <f>IF(CK27&gt;CO27,1,0)</f>
        <v>0</v>
      </c>
      <c r="CK27" s="116" t="str">
        <f>IF(CN27="",IF(CL27="","",IF(CL27="",IF(CN27&lt;14,15,CN27+2),CL27)),IF(CN27&lt;14,15,CN27+2))</f>
        <v/>
      </c>
      <c r="CL27" s="117"/>
      <c r="CM27" s="118" t="s">
        <v>63</v>
      </c>
      <c r="CN27" s="117"/>
      <c r="CO27" s="116" t="str">
        <f>IF(CL27="",IF(CN27="","",IF(CN27="",IF(CL27&lt;14,15,CL27+2),CN27)),IF(CL27&lt;14,15,CL27+2))</f>
        <v/>
      </c>
      <c r="CP27" s="106">
        <f>IF(CK27&lt;CO27,1,0)</f>
        <v>0</v>
      </c>
      <c r="CQ27" s="115"/>
      <c r="CR27" s="239" t="str">
        <f>+CO42</f>
        <v>(大　阪)</v>
      </c>
      <c r="CS27" s="124"/>
      <c r="CT27" s="113"/>
      <c r="CU27" s="114"/>
      <c r="CV27" s="114"/>
      <c r="CW27" s="114"/>
      <c r="CX27" s="114" t="str">
        <f>+DE41</f>
        <v>(長　崎)</v>
      </c>
      <c r="CY27" s="115"/>
      <c r="CZ27" s="106">
        <f>IF(DA27&gt;DE27,1,0)</f>
        <v>0</v>
      </c>
      <c r="DA27" s="116" t="str">
        <f>IF(DD27="",IF(DB27="","",IF(DB27="",IF(DD27&lt;14,15,DD27+2),DB27)),IF(DD27&lt;14,15,DD27+2))</f>
        <v/>
      </c>
      <c r="DB27" s="117"/>
      <c r="DC27" s="118" t="s">
        <v>63</v>
      </c>
      <c r="DD27" s="117"/>
      <c r="DE27" s="116" t="str">
        <f>IF(DB27="",IF(DD27="","",IF(DD27="",IF(DB27&lt;14,15,DB27+2),DD27)),IF(DB27&lt;14,15,DB27+2))</f>
        <v/>
      </c>
      <c r="DF27" s="106">
        <f>IF(DA27&lt;DE27,1,0)</f>
        <v>0</v>
      </c>
      <c r="DG27" s="115"/>
      <c r="DH27" s="239" t="str">
        <f>+DE42</f>
        <v>(和歌山)</v>
      </c>
      <c r="DI27" s="124"/>
      <c r="DJ27" s="113"/>
      <c r="DK27" s="114"/>
      <c r="DL27" s="114"/>
      <c r="DM27" s="114"/>
      <c r="DN27" s="114" t="str">
        <f>+DU41</f>
        <v>(大　分)</v>
      </c>
      <c r="DO27" s="115"/>
      <c r="DP27" s="106">
        <f>IF(DQ27&gt;DU27,1,0)</f>
        <v>0</v>
      </c>
      <c r="DQ27" s="116" t="str">
        <f>IF(DT27="",IF(DR27="","",IF(DR27="",IF(DT27&lt;14,15,DT27+2),DR27)),IF(DT27&lt;14,15,DT27+2))</f>
        <v/>
      </c>
      <c r="DR27" s="117"/>
      <c r="DS27" s="118" t="s">
        <v>63</v>
      </c>
      <c r="DT27" s="117"/>
      <c r="DU27" s="116" t="str">
        <f>IF(DR27="",IF(DT27="","",IF(DT27="",IF(DR27&lt;14,15,DR27+2),DT27)),IF(DR27&lt;14,15,DR27+2))</f>
        <v/>
      </c>
      <c r="DV27" s="106">
        <f>IF(DQ27&lt;DU27,1,0)</f>
        <v>0</v>
      </c>
      <c r="DW27" s="115"/>
      <c r="DX27" s="239" t="str">
        <f>+DU42</f>
        <v>(千　葉)</v>
      </c>
    </row>
    <row r="28" spans="1:129" ht="21.75" customHeight="1" thickBot="1">
      <c r="B28" s="120" t="s">
        <v>31</v>
      </c>
      <c r="C28" s="121"/>
      <c r="D28" s="121"/>
      <c r="E28" s="121"/>
      <c r="F28" s="121"/>
      <c r="G28" s="121"/>
      <c r="H28" s="121"/>
      <c r="I28" s="121"/>
      <c r="J28" s="122"/>
      <c r="K28" s="122"/>
      <c r="L28" s="122"/>
      <c r="M28" s="121"/>
      <c r="N28" s="121"/>
      <c r="O28" s="121"/>
      <c r="P28" s="123"/>
      <c r="Q28" s="124"/>
      <c r="R28" s="120" t="s">
        <v>31</v>
      </c>
      <c r="S28" s="121"/>
      <c r="T28" s="121"/>
      <c r="U28" s="121"/>
      <c r="V28" s="121"/>
      <c r="W28" s="121"/>
      <c r="X28" s="121"/>
      <c r="Y28" s="121"/>
      <c r="Z28" s="122"/>
      <c r="AA28" s="122"/>
      <c r="AB28" s="122"/>
      <c r="AC28" s="121"/>
      <c r="AD28" s="121"/>
      <c r="AE28" s="121"/>
      <c r="AF28" s="123"/>
      <c r="AG28" s="124"/>
      <c r="AH28" s="120" t="s">
        <v>31</v>
      </c>
      <c r="AI28" s="121"/>
      <c r="AJ28" s="121"/>
      <c r="AK28" s="121"/>
      <c r="AL28" s="121"/>
      <c r="AM28" s="121"/>
      <c r="AN28" s="121"/>
      <c r="AO28" s="121"/>
      <c r="AP28" s="122"/>
      <c r="AQ28" s="122"/>
      <c r="AR28" s="122"/>
      <c r="AS28" s="121"/>
      <c r="AT28" s="121"/>
      <c r="AU28" s="121"/>
      <c r="AV28" s="123"/>
      <c r="AW28" s="124"/>
      <c r="AX28" s="120" t="s">
        <v>31</v>
      </c>
      <c r="AY28" s="121"/>
      <c r="AZ28" s="121"/>
      <c r="BA28" s="121"/>
      <c r="BB28" s="121"/>
      <c r="BC28" s="121"/>
      <c r="BD28" s="121"/>
      <c r="BE28" s="121"/>
      <c r="BF28" s="122"/>
      <c r="BG28" s="122"/>
      <c r="BH28" s="122"/>
      <c r="BI28" s="121"/>
      <c r="BJ28" s="121"/>
      <c r="BK28" s="121"/>
      <c r="BL28" s="123"/>
      <c r="BM28" s="124"/>
      <c r="BN28" s="120" t="s">
        <v>31</v>
      </c>
      <c r="BO28" s="121"/>
      <c r="BP28" s="121"/>
      <c r="BQ28" s="121"/>
      <c r="BR28" s="121"/>
      <c r="BS28" s="121"/>
      <c r="BT28" s="121"/>
      <c r="BU28" s="121"/>
      <c r="BV28" s="122"/>
      <c r="BW28" s="122"/>
      <c r="BX28" s="122"/>
      <c r="BY28" s="121"/>
      <c r="BZ28" s="121"/>
      <c r="CA28" s="121"/>
      <c r="CB28" s="123"/>
      <c r="CC28" s="124"/>
      <c r="CD28" s="120" t="s">
        <v>31</v>
      </c>
      <c r="CE28" s="121"/>
      <c r="CF28" s="121"/>
      <c r="CG28" s="121"/>
      <c r="CH28" s="121"/>
      <c r="CI28" s="121"/>
      <c r="CJ28" s="121"/>
      <c r="CK28" s="121"/>
      <c r="CL28" s="122"/>
      <c r="CM28" s="122"/>
      <c r="CN28" s="122"/>
      <c r="CO28" s="121"/>
      <c r="CP28" s="121"/>
      <c r="CQ28" s="121"/>
      <c r="CR28" s="123"/>
      <c r="CS28" s="124"/>
      <c r="CT28" s="120" t="s">
        <v>31</v>
      </c>
      <c r="CU28" s="121"/>
      <c r="CV28" s="121"/>
      <c r="CW28" s="121"/>
      <c r="CX28" s="121"/>
      <c r="CY28" s="121"/>
      <c r="CZ28" s="121"/>
      <c r="DA28" s="121"/>
      <c r="DB28" s="122"/>
      <c r="DC28" s="122"/>
      <c r="DD28" s="122"/>
      <c r="DE28" s="121"/>
      <c r="DF28" s="121"/>
      <c r="DG28" s="121"/>
      <c r="DH28" s="123"/>
      <c r="DI28" s="124"/>
      <c r="DJ28" s="120" t="s">
        <v>31</v>
      </c>
      <c r="DK28" s="121"/>
      <c r="DL28" s="121"/>
      <c r="DM28" s="121"/>
      <c r="DN28" s="121"/>
      <c r="DO28" s="121"/>
      <c r="DP28" s="121"/>
      <c r="DQ28" s="121"/>
      <c r="DR28" s="122"/>
      <c r="DS28" s="122"/>
      <c r="DT28" s="122"/>
      <c r="DU28" s="121"/>
      <c r="DV28" s="121"/>
      <c r="DW28" s="121"/>
      <c r="DX28" s="123"/>
    </row>
    <row r="29" spans="1:129" ht="21.75" thickBot="1">
      <c r="B29" s="95" t="s">
        <v>62</v>
      </c>
      <c r="C29" s="96"/>
      <c r="D29" s="96"/>
      <c r="E29" s="96"/>
      <c r="F29" s="96"/>
      <c r="G29" s="97"/>
      <c r="H29" s="98"/>
      <c r="I29" s="99" t="str">
        <f>IF(L29="",IF(J29="","",IF(J29="",IF(L29&lt;20,21,L29+2),J29)),IF(L29&lt;20,21,L29+2))</f>
        <v/>
      </c>
      <c r="J29" s="100"/>
      <c r="K29" s="100"/>
      <c r="L29" s="100"/>
      <c r="M29" s="99" t="str">
        <f>IF(J29="",IF(L29="","",IF(L29="",IF(J29&lt;20,21,J29+2),L29)),IF(J29&lt;20,21,J29+2))</f>
        <v/>
      </c>
      <c r="N29" s="98"/>
      <c r="O29" s="97"/>
      <c r="P29" s="102" t="s">
        <v>62</v>
      </c>
      <c r="Q29" s="124"/>
      <c r="R29" s="95" t="s">
        <v>62</v>
      </c>
      <c r="S29" s="96"/>
      <c r="T29" s="96"/>
      <c r="U29" s="96"/>
      <c r="V29" s="96"/>
      <c r="W29" s="97"/>
      <c r="X29" s="98"/>
      <c r="Y29" s="99" t="str">
        <f>IF(AB29="",IF(Z29="","",IF(Z29="",IF(AB29&lt;20,21,AB29+2),Z29)),IF(AB29&lt;20,21,AB29+2))</f>
        <v/>
      </c>
      <c r="Z29" s="100"/>
      <c r="AA29" s="100"/>
      <c r="AB29" s="100"/>
      <c r="AC29" s="99" t="str">
        <f>IF(Z29="",IF(AB29="","",IF(AB29="",IF(Z29&lt;20,21,Z29+2),AB29)),IF(Z29&lt;20,21,Z29+2))</f>
        <v/>
      </c>
      <c r="AD29" s="98"/>
      <c r="AE29" s="97"/>
      <c r="AF29" s="102" t="s">
        <v>62</v>
      </c>
      <c r="AG29" s="124"/>
      <c r="AH29" s="95" t="s">
        <v>62</v>
      </c>
      <c r="AI29" s="96"/>
      <c r="AJ29" s="96"/>
      <c r="AK29" s="96"/>
      <c r="AL29" s="96"/>
      <c r="AM29" s="97"/>
      <c r="AN29" s="98"/>
      <c r="AO29" s="99" t="str">
        <f>IF(AR29="",IF(AP29="","",IF(AP29="",IF(AR29&lt;20,21,AR29+2),AP29)),IF(AR29&lt;20,21,AR29+2))</f>
        <v/>
      </c>
      <c r="AP29" s="100"/>
      <c r="AQ29" s="100"/>
      <c r="AR29" s="100"/>
      <c r="AS29" s="99" t="str">
        <f>IF(AP29="",IF(AR29="","",IF(AR29="",IF(AP29&lt;20,21,AP29+2),AR29)),IF(AP29&lt;20,21,AP29+2))</f>
        <v/>
      </c>
      <c r="AT29" s="98"/>
      <c r="AU29" s="97"/>
      <c r="AV29" s="102" t="s">
        <v>62</v>
      </c>
      <c r="AW29" s="124"/>
      <c r="AX29" s="95" t="s">
        <v>62</v>
      </c>
      <c r="AY29" s="96"/>
      <c r="AZ29" s="96"/>
      <c r="BA29" s="96"/>
      <c r="BB29" s="96"/>
      <c r="BC29" s="97"/>
      <c r="BD29" s="98"/>
      <c r="BE29" s="99" t="str">
        <f>IF(BH29="",IF(BF29="","",IF(BF29="",IF(BH29&lt;20,21,BH29+2),BF29)),IF(BH29&lt;20,21,BH29+2))</f>
        <v/>
      </c>
      <c r="BF29" s="100"/>
      <c r="BG29" s="100"/>
      <c r="BH29" s="100"/>
      <c r="BI29" s="99" t="str">
        <f>IF(BF29="",IF(BH29="","",IF(BH29="",IF(BF29&lt;20,21,BF29+2),BH29)),IF(BF29&lt;20,21,BF29+2))</f>
        <v/>
      </c>
      <c r="BJ29" s="98"/>
      <c r="BK29" s="97"/>
      <c r="BL29" s="102" t="s">
        <v>62</v>
      </c>
      <c r="BM29" s="124"/>
      <c r="BN29" s="95" t="s">
        <v>62</v>
      </c>
      <c r="BO29" s="96"/>
      <c r="BP29" s="96"/>
      <c r="BQ29" s="96"/>
      <c r="BR29" s="96"/>
      <c r="BS29" s="97"/>
      <c r="BT29" s="98"/>
      <c r="BU29" s="99" t="str">
        <f>IF(BX29="",IF(BV29="","",IF(BV29="",IF(BX29&lt;20,21,BX29+2),BV29)),IF(BX29&lt;20,21,BX29+2))</f>
        <v/>
      </c>
      <c r="BV29" s="100"/>
      <c r="BW29" s="100"/>
      <c r="BX29" s="100"/>
      <c r="BY29" s="99" t="str">
        <f>IF(BV29="",IF(BX29="","",IF(BX29="",IF(BV29&lt;20,21,BV29+2),BX29)),IF(BV29&lt;20,21,BV29+2))</f>
        <v/>
      </c>
      <c r="BZ29" s="98"/>
      <c r="CA29" s="97"/>
      <c r="CB29" s="102" t="s">
        <v>62</v>
      </c>
      <c r="CC29" s="124"/>
      <c r="CD29" s="95" t="s">
        <v>62</v>
      </c>
      <c r="CE29" s="96"/>
      <c r="CF29" s="96"/>
      <c r="CG29" s="96"/>
      <c r="CH29" s="96"/>
      <c r="CI29" s="97"/>
      <c r="CJ29" s="98"/>
      <c r="CK29" s="99" t="str">
        <f>IF(CN29="",IF(CL29="","",IF(CL29="",IF(CN29&lt;20,21,CN29+2),CL29)),IF(CN29&lt;20,21,CN29+2))</f>
        <v/>
      </c>
      <c r="CL29" s="100"/>
      <c r="CM29" s="100"/>
      <c r="CN29" s="100"/>
      <c r="CO29" s="99" t="str">
        <f>IF(CL29="",IF(CN29="","",IF(CN29="",IF(CL29&lt;20,21,CL29+2),CN29)),IF(CL29&lt;20,21,CL29+2))</f>
        <v/>
      </c>
      <c r="CP29" s="98"/>
      <c r="CQ29" s="97"/>
      <c r="CR29" s="102" t="s">
        <v>62</v>
      </c>
      <c r="CS29" s="124"/>
      <c r="CT29" s="95" t="s">
        <v>62</v>
      </c>
      <c r="CU29" s="96"/>
      <c r="CV29" s="96"/>
      <c r="CW29" s="96"/>
      <c r="CX29" s="96"/>
      <c r="CY29" s="97"/>
      <c r="CZ29" s="98"/>
      <c r="DA29" s="99" t="str">
        <f>IF(DD29="",IF(DB29="","",IF(DB29="",IF(DD29&lt;20,21,DD29+2),DB29)),IF(DD29&lt;20,21,DD29+2))</f>
        <v/>
      </c>
      <c r="DB29" s="100"/>
      <c r="DC29" s="100"/>
      <c r="DD29" s="100"/>
      <c r="DE29" s="99" t="str">
        <f>IF(DB29="",IF(DD29="","",IF(DD29="",IF(DB29&lt;20,21,DB29+2),DD29)),IF(DB29&lt;20,21,DB29+2))</f>
        <v/>
      </c>
      <c r="DF29" s="98"/>
      <c r="DG29" s="97"/>
      <c r="DH29" s="102" t="s">
        <v>62</v>
      </c>
      <c r="DI29" s="124"/>
      <c r="DJ29" s="95" t="s">
        <v>62</v>
      </c>
      <c r="DK29" s="96"/>
      <c r="DL29" s="96"/>
      <c r="DM29" s="96"/>
      <c r="DN29" s="96"/>
      <c r="DO29" s="97"/>
      <c r="DP29" s="98"/>
      <c r="DQ29" s="99" t="str">
        <f>IF(DT29="",IF(DR29="","",IF(DR29="",IF(DT29&lt;20,21,DT29+2),DR29)),IF(DT29&lt;20,21,DT29+2))</f>
        <v/>
      </c>
      <c r="DR29" s="100"/>
      <c r="DS29" s="100"/>
      <c r="DT29" s="100"/>
      <c r="DU29" s="99" t="str">
        <f>IF(DR29="",IF(DT29="","",IF(DT29="",IF(DR29&lt;20,21,DR29+2),DT29)),IF(DR29&lt;20,21,DR29+2))</f>
        <v/>
      </c>
      <c r="DV29" s="98"/>
      <c r="DW29" s="97"/>
      <c r="DX29" s="102" t="s">
        <v>62</v>
      </c>
    </row>
    <row r="30" spans="1:129">
      <c r="B30" s="103"/>
      <c r="C30" s="104"/>
      <c r="D30" s="104"/>
      <c r="E30" s="104"/>
      <c r="F30" s="104"/>
      <c r="G30" s="105"/>
      <c r="H30" s="106">
        <f>IF(I30&gt;M30,1,0)</f>
        <v>0</v>
      </c>
      <c r="I30" s="107" t="str">
        <f>IF(L30="",IF(J30="","",IF(J30="",IF(L30&lt;20,21,L30+2),J30)),IF(L30&lt;20,21,L30+2))</f>
        <v/>
      </c>
      <c r="J30" s="108"/>
      <c r="K30" s="109" t="s">
        <v>63</v>
      </c>
      <c r="L30" s="108"/>
      <c r="M30" s="107" t="str">
        <f>IF(J30="",IF(L30="","",IF(L30="",IF(J30&lt;20,21,J30+2),L30)),IF(J30&lt;20,21,J30+2))</f>
        <v/>
      </c>
      <c r="N30" s="106">
        <f>IF(I30&lt;M30,1,0)</f>
        <v>0</v>
      </c>
      <c r="O30" s="105"/>
      <c r="P30" s="110"/>
      <c r="Q30" s="124"/>
      <c r="R30" s="103"/>
      <c r="S30" s="104"/>
      <c r="T30" s="104"/>
      <c r="U30" s="104"/>
      <c r="V30" s="104"/>
      <c r="W30" s="105"/>
      <c r="X30" s="106">
        <f>IF(Y30&gt;AC30,1,0)</f>
        <v>0</v>
      </c>
      <c r="Y30" s="107" t="str">
        <f>IF(AB30="",IF(Z30="","",IF(Z30="",IF(AB30&lt;20,21,AB30+2),Z30)),IF(AB30&lt;20,21,AB30+2))</f>
        <v/>
      </c>
      <c r="Z30" s="108"/>
      <c r="AA30" s="109" t="s">
        <v>63</v>
      </c>
      <c r="AB30" s="108"/>
      <c r="AC30" s="107" t="str">
        <f>IF(Z30="",IF(AB30="","",IF(AB30="",IF(Z30&lt;20,21,Z30+2),AB30)),IF(Z30&lt;20,21,Z30+2))</f>
        <v/>
      </c>
      <c r="AD30" s="106">
        <f>IF(Y30&lt;AC30,1,0)</f>
        <v>0</v>
      </c>
      <c r="AE30" s="105"/>
      <c r="AF30" s="110"/>
      <c r="AG30" s="124"/>
      <c r="AH30" s="103"/>
      <c r="AI30" s="104"/>
      <c r="AJ30" s="104"/>
      <c r="AK30" s="104"/>
      <c r="AL30" s="104"/>
      <c r="AM30" s="105"/>
      <c r="AN30" s="106">
        <f>IF(AO30&gt;AS30,1,0)</f>
        <v>0</v>
      </c>
      <c r="AO30" s="107" t="str">
        <f>IF(AR30="",IF(AP30="","",IF(AP30="",IF(AR30&lt;20,21,AR30+2),AP30)),IF(AR30&lt;20,21,AR30+2))</f>
        <v/>
      </c>
      <c r="AP30" s="108"/>
      <c r="AQ30" s="109" t="s">
        <v>63</v>
      </c>
      <c r="AR30" s="108"/>
      <c r="AS30" s="107" t="str">
        <f>IF(AP30="",IF(AR30="","",IF(AR30="",IF(AP30&lt;20,21,AP30+2),AR30)),IF(AP30&lt;20,21,AP30+2))</f>
        <v/>
      </c>
      <c r="AT30" s="106">
        <f>IF(AO30&lt;AS30,1,0)</f>
        <v>0</v>
      </c>
      <c r="AU30" s="105"/>
      <c r="AV30" s="110"/>
      <c r="AW30" s="124"/>
      <c r="AX30" s="103"/>
      <c r="AY30" s="104"/>
      <c r="AZ30" s="104"/>
      <c r="BA30" s="104"/>
      <c r="BB30" s="104"/>
      <c r="BC30" s="105"/>
      <c r="BD30" s="106">
        <f>IF(BE30&gt;BI30,1,0)</f>
        <v>0</v>
      </c>
      <c r="BE30" s="107" t="str">
        <f>IF(BH30="",IF(BF30="","",IF(BF30="",IF(BH30&lt;20,21,BH30+2),BF30)),IF(BH30&lt;20,21,BH30+2))</f>
        <v/>
      </c>
      <c r="BF30" s="108"/>
      <c r="BG30" s="109" t="s">
        <v>63</v>
      </c>
      <c r="BH30" s="108"/>
      <c r="BI30" s="107" t="str">
        <f>IF(BF30="",IF(BH30="","",IF(BH30="",IF(BF30&lt;20,21,BF30+2),BH30)),IF(BF30&lt;20,21,BF30+2))</f>
        <v/>
      </c>
      <c r="BJ30" s="106">
        <f>IF(BE30&lt;BI30,1,0)</f>
        <v>0</v>
      </c>
      <c r="BK30" s="105"/>
      <c r="BL30" s="110"/>
      <c r="BM30" s="124"/>
      <c r="BN30" s="103"/>
      <c r="BO30" s="104"/>
      <c r="BP30" s="104"/>
      <c r="BQ30" s="104"/>
      <c r="BR30" s="104"/>
      <c r="BS30" s="105"/>
      <c r="BT30" s="106">
        <f>IF(BU30&gt;BY30,1,0)</f>
        <v>0</v>
      </c>
      <c r="BU30" s="107" t="str">
        <f>IF(BX30="",IF(BV30="","",IF(BV30="",IF(BX30&lt;20,21,BX30+2),BV30)),IF(BX30&lt;20,21,BX30+2))</f>
        <v/>
      </c>
      <c r="BV30" s="108"/>
      <c r="BW30" s="109" t="s">
        <v>63</v>
      </c>
      <c r="BX30" s="108"/>
      <c r="BY30" s="107" t="str">
        <f>IF(BV30="",IF(BX30="","",IF(BX30="",IF(BV30&lt;20,21,BV30+2),BX30)),IF(BV30&lt;20,21,BV30+2))</f>
        <v/>
      </c>
      <c r="BZ30" s="106">
        <f>IF(BU30&lt;BY30,1,0)</f>
        <v>0</v>
      </c>
      <c r="CA30" s="105"/>
      <c r="CB30" s="110"/>
      <c r="CC30" s="124"/>
      <c r="CD30" s="103"/>
      <c r="CE30" s="104"/>
      <c r="CF30" s="104"/>
      <c r="CG30" s="104"/>
      <c r="CH30" s="104"/>
      <c r="CI30" s="105"/>
      <c r="CJ30" s="106">
        <f>IF(CK30&gt;CO30,1,0)</f>
        <v>0</v>
      </c>
      <c r="CK30" s="107" t="str">
        <f>IF(CN30="",IF(CL30="","",IF(CL30="",IF(CN30&lt;20,21,CN30+2),CL30)),IF(CN30&lt;20,21,CN30+2))</f>
        <v/>
      </c>
      <c r="CL30" s="108"/>
      <c r="CM30" s="109" t="s">
        <v>63</v>
      </c>
      <c r="CN30" s="108"/>
      <c r="CO30" s="107" t="str">
        <f>IF(CL30="",IF(CN30="","",IF(CN30="",IF(CL30&lt;20,21,CL30+2),CN30)),IF(CL30&lt;20,21,CL30+2))</f>
        <v/>
      </c>
      <c r="CP30" s="106">
        <f>IF(CK30&lt;CO30,1,0)</f>
        <v>0</v>
      </c>
      <c r="CQ30" s="105"/>
      <c r="CR30" s="110"/>
      <c r="CS30" s="124"/>
      <c r="CT30" s="103"/>
      <c r="CU30" s="104"/>
      <c r="CV30" s="104"/>
      <c r="CW30" s="104"/>
      <c r="CX30" s="104"/>
      <c r="CY30" s="105"/>
      <c r="CZ30" s="106">
        <f>IF(DA30&gt;DE30,1,0)</f>
        <v>0</v>
      </c>
      <c r="DA30" s="107" t="str">
        <f>IF(DD30="",IF(DB30="","",IF(DB30="",IF(DD30&lt;20,21,DD30+2),DB30)),IF(DD30&lt;20,21,DD30+2))</f>
        <v/>
      </c>
      <c r="DB30" s="108"/>
      <c r="DC30" s="109" t="s">
        <v>63</v>
      </c>
      <c r="DD30" s="108"/>
      <c r="DE30" s="107" t="str">
        <f>IF(DB30="",IF(DD30="","",IF(DD30="",IF(DB30&lt;20,21,DB30+2),DD30)),IF(DB30&lt;20,21,DB30+2))</f>
        <v/>
      </c>
      <c r="DF30" s="106">
        <f>IF(DA30&lt;DE30,1,0)</f>
        <v>0</v>
      </c>
      <c r="DG30" s="105"/>
      <c r="DH30" s="110"/>
      <c r="DI30" s="124"/>
      <c r="DJ30" s="103"/>
      <c r="DK30" s="104"/>
      <c r="DL30" s="104"/>
      <c r="DM30" s="104"/>
      <c r="DN30" s="104"/>
      <c r="DO30" s="105"/>
      <c r="DP30" s="106">
        <f>IF(DQ30&gt;DU30,1,0)</f>
        <v>0</v>
      </c>
      <c r="DQ30" s="107" t="str">
        <f>IF(DT30="",IF(DR30="","",IF(DR30="",IF(DT30&lt;20,21,DT30+2),DR30)),IF(DT30&lt;20,21,DT30+2))</f>
        <v/>
      </c>
      <c r="DR30" s="108"/>
      <c r="DS30" s="109" t="s">
        <v>63</v>
      </c>
      <c r="DT30" s="108"/>
      <c r="DU30" s="107" t="str">
        <f>IF(DR30="",IF(DT30="","",IF(DT30="",IF(DR30&lt;20,21,DR30+2),DT30)),IF(DR30&lt;20,21,DR30+2))</f>
        <v/>
      </c>
      <c r="DV30" s="106">
        <f>IF(DQ30&lt;DU30,1,0)</f>
        <v>0</v>
      </c>
      <c r="DW30" s="105"/>
      <c r="DX30" s="110"/>
    </row>
    <row r="31" spans="1:129">
      <c r="B31" s="341" t="str">
        <f>+B44</f>
        <v>姶良なぎさ</v>
      </c>
      <c r="C31" s="342"/>
      <c r="D31" s="342"/>
      <c r="E31" s="342"/>
      <c r="F31" s="342"/>
      <c r="G31" s="105">
        <f>SUM(H30:H32)</f>
        <v>0</v>
      </c>
      <c r="H31" s="106">
        <f>IF(I31&gt;M31,1,0)</f>
        <v>0</v>
      </c>
      <c r="I31" s="107" t="str">
        <f>IF(L31="",IF(J31="","",IF(J31="",IF(L31&lt;20,21,L31+2),J31)),IF(L31&lt;20,21,L31+2))</f>
        <v/>
      </c>
      <c r="J31" s="111"/>
      <c r="K31" s="109" t="s">
        <v>63</v>
      </c>
      <c r="L31" s="111"/>
      <c r="M31" s="107" t="str">
        <f>IF(J31="",IF(L31="","",IF(L31="",IF(J31&lt;20,21,J31+2),L31)),IF(J31&lt;20,21,J31+2))</f>
        <v/>
      </c>
      <c r="N31" s="106">
        <f>IF(I31&lt;M31,1,0)</f>
        <v>0</v>
      </c>
      <c r="O31" s="105">
        <f>SUM(N30:N32)</f>
        <v>0</v>
      </c>
      <c r="P31" s="112" t="str">
        <f>+B45</f>
        <v>茶屋町</v>
      </c>
      <c r="Q31" s="124"/>
      <c r="R31" s="341" t="str">
        <f>+R44</f>
        <v>きのと</v>
      </c>
      <c r="S31" s="342"/>
      <c r="T31" s="342"/>
      <c r="U31" s="342"/>
      <c r="V31" s="342"/>
      <c r="W31" s="105">
        <f>SUM(X30:X32)</f>
        <v>0</v>
      </c>
      <c r="X31" s="106">
        <f>IF(Y31&gt;AC31,1,0)</f>
        <v>0</v>
      </c>
      <c r="Y31" s="107" t="str">
        <f>IF(AB31="",IF(Z31="","",IF(Z31="",IF(AB31&lt;20,21,AB31+2),Z31)),IF(AB31&lt;20,21,AB31+2))</f>
        <v/>
      </c>
      <c r="Z31" s="111"/>
      <c r="AA31" s="109" t="s">
        <v>63</v>
      </c>
      <c r="AB31" s="111"/>
      <c r="AC31" s="107" t="str">
        <f>IF(Z31="",IF(AB31="","",IF(AB31="",IF(Z31&lt;20,21,Z31+2),AB31)),IF(Z31&lt;20,21,Z31+2))</f>
        <v/>
      </c>
      <c r="AD31" s="106">
        <f>IF(Y31&lt;AC31,1,0)</f>
        <v>0</v>
      </c>
      <c r="AE31" s="105">
        <f>SUM(AD30:AD32)</f>
        <v>0</v>
      </c>
      <c r="AF31" s="112" t="str">
        <f>+R45</f>
        <v>本庄</v>
      </c>
      <c r="AG31" s="124"/>
      <c r="AH31" s="341" t="str">
        <f>+AH44</f>
        <v>益城中央</v>
      </c>
      <c r="AI31" s="342"/>
      <c r="AJ31" s="342"/>
      <c r="AK31" s="342"/>
      <c r="AL31" s="342"/>
      <c r="AM31" s="105">
        <f>SUM(AN30:AN32)</f>
        <v>0</v>
      </c>
      <c r="AN31" s="106">
        <f>IF(AO31&gt;AS31,1,0)</f>
        <v>0</v>
      </c>
      <c r="AO31" s="107" t="str">
        <f>IF(AR31="",IF(AP31="","",IF(AP31="",IF(AR31&lt;20,21,AR31+2),AP31)),IF(AR31&lt;20,21,AR31+2))</f>
        <v/>
      </c>
      <c r="AP31" s="111"/>
      <c r="AQ31" s="109" t="s">
        <v>63</v>
      </c>
      <c r="AR31" s="111"/>
      <c r="AS31" s="107" t="str">
        <f>IF(AP31="",IF(AR31="","",IF(AR31="",IF(AP31&lt;20,21,AP31+2),AR31)),IF(AP31&lt;20,21,AP31+2))</f>
        <v/>
      </c>
      <c r="AT31" s="106">
        <f>IF(AO31&lt;AS31,1,0)</f>
        <v>0</v>
      </c>
      <c r="AU31" s="105">
        <f>SUM(AT30:AT32)</f>
        <v>0</v>
      </c>
      <c r="AV31" s="112" t="str">
        <f>+AH45</f>
        <v>夢が丘</v>
      </c>
      <c r="AW31" s="124"/>
      <c r="AX31" s="341" t="str">
        <f>+AX44</f>
        <v>住吉女子</v>
      </c>
      <c r="AY31" s="342"/>
      <c r="AZ31" s="342"/>
      <c r="BA31" s="342"/>
      <c r="BB31" s="342"/>
      <c r="BC31" s="105">
        <f>SUM(BD30:BD32)</f>
        <v>0</v>
      </c>
      <c r="BD31" s="106">
        <f>IF(BE31&gt;BI31,1,0)</f>
        <v>0</v>
      </c>
      <c r="BE31" s="107" t="str">
        <f>IF(BH31="",IF(BF31="","",IF(BF31="",IF(BH31&lt;20,21,BH31+2),BF31)),IF(BH31&lt;20,21,BH31+2))</f>
        <v/>
      </c>
      <c r="BF31" s="111"/>
      <c r="BG31" s="109" t="s">
        <v>63</v>
      </c>
      <c r="BH31" s="111"/>
      <c r="BI31" s="107" t="str">
        <f>IF(BF31="",IF(BH31="","",IF(BH31="",IF(BF31&lt;20,21,BF31+2),BH31)),IF(BF31&lt;20,21,BF31+2))</f>
        <v/>
      </c>
      <c r="BJ31" s="106">
        <f>IF(BE31&lt;BI31,1,0)</f>
        <v>0</v>
      </c>
      <c r="BK31" s="105">
        <f>SUM(BJ30:BJ32)</f>
        <v>0</v>
      </c>
      <c r="BL31" s="112" t="str">
        <f>+AX45</f>
        <v>岡崎ＪＶＣ</v>
      </c>
      <c r="BM31" s="124"/>
      <c r="BN31" s="341" t="str">
        <f>+BN44</f>
        <v>ＭＩＢＵⅡ</v>
      </c>
      <c r="BO31" s="342"/>
      <c r="BP31" s="342"/>
      <c r="BQ31" s="342"/>
      <c r="BR31" s="342"/>
      <c r="BS31" s="105">
        <f>SUM(BT30:BT32)</f>
        <v>0</v>
      </c>
      <c r="BT31" s="106">
        <f>IF(BU31&gt;BY31,1,0)</f>
        <v>0</v>
      </c>
      <c r="BU31" s="107" t="str">
        <f>IF(BX31="",IF(BV31="","",IF(BV31="",IF(BX31&lt;20,21,BX31+2),BV31)),IF(BX31&lt;20,21,BX31+2))</f>
        <v/>
      </c>
      <c r="BV31" s="111"/>
      <c r="BW31" s="109" t="s">
        <v>63</v>
      </c>
      <c r="BX31" s="111"/>
      <c r="BY31" s="107" t="str">
        <f>IF(BV31="",IF(BX31="","",IF(BX31="",IF(BV31&lt;20,21,BV31+2),BX31)),IF(BV31&lt;20,21,BV31+2))</f>
        <v/>
      </c>
      <c r="BZ31" s="106">
        <f>IF(BU31&lt;BY31,1,0)</f>
        <v>0</v>
      </c>
      <c r="CA31" s="105">
        <f>SUM(BZ30:BZ32)</f>
        <v>0</v>
      </c>
      <c r="CB31" s="112" t="str">
        <f>+BN45</f>
        <v>ソルＧ</v>
      </c>
      <c r="CC31" s="124"/>
      <c r="CD31" s="341" t="str">
        <f>+CD44</f>
        <v>中仙</v>
      </c>
      <c r="CE31" s="342"/>
      <c r="CF31" s="342"/>
      <c r="CG31" s="342"/>
      <c r="CH31" s="342"/>
      <c r="CI31" s="105">
        <f>SUM(CJ30:CJ32)</f>
        <v>0</v>
      </c>
      <c r="CJ31" s="106">
        <f>IF(CK31&gt;CO31,1,0)</f>
        <v>0</v>
      </c>
      <c r="CK31" s="107" t="str">
        <f>IF(CN31="",IF(CL31="","",IF(CL31="",IF(CN31&lt;20,21,CN31+2),CL31)),IF(CN31&lt;20,21,CN31+2))</f>
        <v/>
      </c>
      <c r="CL31" s="111"/>
      <c r="CM31" s="109" t="s">
        <v>63</v>
      </c>
      <c r="CN31" s="111"/>
      <c r="CO31" s="107" t="str">
        <f>IF(CL31="",IF(CN31="","",IF(CN31="",IF(CL31&lt;20,21,CL31+2),CN31)),IF(CL31&lt;20,21,CL31+2))</f>
        <v/>
      </c>
      <c r="CP31" s="106">
        <f>IF(CK31&lt;CO31,1,0)</f>
        <v>0</v>
      </c>
      <c r="CQ31" s="105">
        <f>SUM(CP30:CP32)</f>
        <v>0</v>
      </c>
      <c r="CR31" s="112" t="str">
        <f>+CD45</f>
        <v>亀山</v>
      </c>
      <c r="CS31" s="124"/>
      <c r="CT31" s="341" t="str">
        <f>+CT44</f>
        <v>野市東</v>
      </c>
      <c r="CU31" s="342"/>
      <c r="CV31" s="342"/>
      <c r="CW31" s="342"/>
      <c r="CX31" s="342"/>
      <c r="CY31" s="105">
        <f>SUM(CZ30:CZ32)</f>
        <v>0</v>
      </c>
      <c r="CZ31" s="106">
        <f>IF(DA31&gt;DE31,1,0)</f>
        <v>0</v>
      </c>
      <c r="DA31" s="107" t="str">
        <f>IF(DD31="",IF(DB31="","",IF(DB31="",IF(DD31&lt;20,21,DD31+2),DB31)),IF(DD31&lt;20,21,DD31+2))</f>
        <v/>
      </c>
      <c r="DB31" s="111"/>
      <c r="DC31" s="109" t="s">
        <v>63</v>
      </c>
      <c r="DD31" s="111"/>
      <c r="DE31" s="107" t="str">
        <f>IF(DB31="",IF(DD31="","",IF(DD31="",IF(DB31&lt;20,21,DB31+2),DD31)),IF(DB31&lt;20,21,DB31+2))</f>
        <v/>
      </c>
      <c r="DF31" s="106">
        <f>IF(DA31&lt;DE31,1,0)</f>
        <v>0</v>
      </c>
      <c r="DG31" s="105">
        <f>SUM(DF30:DF32)</f>
        <v>0</v>
      </c>
      <c r="DH31" s="112" t="str">
        <f>+CT45</f>
        <v>ラビッツ</v>
      </c>
      <c r="DI31" s="124"/>
      <c r="DJ31" s="341" t="str">
        <f>+DJ44</f>
        <v>富岡南</v>
      </c>
      <c r="DK31" s="342"/>
      <c r="DL31" s="342"/>
      <c r="DM31" s="342"/>
      <c r="DN31" s="342"/>
      <c r="DO31" s="105">
        <f>SUM(DP30:DP32)</f>
        <v>0</v>
      </c>
      <c r="DP31" s="106">
        <f>IF(DQ31&gt;DU31,1,0)</f>
        <v>0</v>
      </c>
      <c r="DQ31" s="107" t="str">
        <f>IF(DT31="",IF(DR31="","",IF(DR31="",IF(DT31&lt;20,21,DT31+2),DR31)),IF(DT31&lt;20,21,DT31+2))</f>
        <v/>
      </c>
      <c r="DR31" s="111"/>
      <c r="DS31" s="109" t="s">
        <v>63</v>
      </c>
      <c r="DT31" s="111"/>
      <c r="DU31" s="107" t="str">
        <f>IF(DR31="",IF(DT31="","",IF(DT31="",IF(DR31&lt;20,21,DR31+2),DT31)),IF(DR31&lt;20,21,DR31+2))</f>
        <v/>
      </c>
      <c r="DV31" s="106">
        <f>IF(DQ31&lt;DU31,1,0)</f>
        <v>0</v>
      </c>
      <c r="DW31" s="105">
        <f>SUM(DV30:DV32)</f>
        <v>0</v>
      </c>
      <c r="DX31" s="112" t="str">
        <f>+DJ45</f>
        <v>シルラビ</v>
      </c>
    </row>
    <row r="32" spans="1:129" ht="21.75" thickBot="1">
      <c r="B32" s="113"/>
      <c r="C32" s="114"/>
      <c r="D32" s="114"/>
      <c r="E32" s="114"/>
      <c r="F32" s="114" t="str">
        <f>+M44</f>
        <v>(鹿児島)</v>
      </c>
      <c r="G32" s="115"/>
      <c r="H32" s="106">
        <f>IF(I32&gt;M32,1,0)</f>
        <v>0</v>
      </c>
      <c r="I32" s="116" t="str">
        <f>IF(L32="",IF(J32="","",IF(J32="",IF(L32&lt;14,15,L32+2),J32)),IF(L32&lt;14,15,L32+2))</f>
        <v/>
      </c>
      <c r="J32" s="117"/>
      <c r="K32" s="118" t="s">
        <v>63</v>
      </c>
      <c r="L32" s="117"/>
      <c r="M32" s="116" t="str">
        <f>IF(J32="",IF(L32="","",IF(L32="",IF(J32&lt;14,15,J32+2),L32)),IF(J32&lt;14,15,J32+2))</f>
        <v/>
      </c>
      <c r="N32" s="106">
        <f>IF(I32&lt;M32,1,0)</f>
        <v>0</v>
      </c>
      <c r="O32" s="115"/>
      <c r="P32" s="239" t="str">
        <f>+M45</f>
        <v>(岡　山)</v>
      </c>
      <c r="Q32" s="124"/>
      <c r="R32" s="113"/>
      <c r="S32" s="114"/>
      <c r="T32" s="114"/>
      <c r="U32" s="114"/>
      <c r="V32" s="114" t="str">
        <f>+AC44</f>
        <v>(新　潟)</v>
      </c>
      <c r="W32" s="115"/>
      <c r="X32" s="106">
        <f>IF(Y32&gt;AC32,1,0)</f>
        <v>0</v>
      </c>
      <c r="Y32" s="116" t="str">
        <f>IF(AB32="",IF(Z32="","",IF(Z32="",IF(AB32&lt;14,15,AB32+2),Z32)),IF(AB32&lt;14,15,AB32+2))</f>
        <v/>
      </c>
      <c r="Z32" s="117"/>
      <c r="AA32" s="118" t="s">
        <v>63</v>
      </c>
      <c r="AB32" s="117"/>
      <c r="AC32" s="116" t="str">
        <f>IF(Z32="",IF(AB32="","",IF(AB32="",IF(Z32&lt;14,15,Z32+2),AB32)),IF(Z32&lt;14,15,Z32+2))</f>
        <v/>
      </c>
      <c r="AD32" s="106">
        <f>IF(Y32&lt;AC32,1,0)</f>
        <v>0</v>
      </c>
      <c r="AE32" s="115"/>
      <c r="AF32" s="239" t="str">
        <f>+AC45</f>
        <v>(島　根)</v>
      </c>
      <c r="AG32" s="124"/>
      <c r="AH32" s="113"/>
      <c r="AI32" s="114"/>
      <c r="AJ32" s="114"/>
      <c r="AK32" s="114"/>
      <c r="AL32" s="114" t="str">
        <f>+AS44</f>
        <v>(熊　本)</v>
      </c>
      <c r="AM32" s="115"/>
      <c r="AN32" s="106">
        <f>IF(AO32&gt;AS32,1,0)</f>
        <v>0</v>
      </c>
      <c r="AO32" s="116" t="str">
        <f>IF(AR32="",IF(AP32="","",IF(AP32="",IF(AR32&lt;14,15,AR32+2),AP32)),IF(AR32&lt;14,15,AR32+2))</f>
        <v/>
      </c>
      <c r="AP32" s="117"/>
      <c r="AQ32" s="118" t="s">
        <v>63</v>
      </c>
      <c r="AR32" s="117"/>
      <c r="AS32" s="116" t="str">
        <f>IF(AP32="",IF(AR32="","",IF(AR32="",IF(AP32&lt;14,15,AP32+2),AR32)),IF(AP32&lt;14,15,AP32+2))</f>
        <v/>
      </c>
      <c r="AT32" s="106">
        <f>IF(AO32&lt;AS32,1,0)</f>
        <v>0</v>
      </c>
      <c r="AU32" s="115"/>
      <c r="AV32" s="239" t="str">
        <f>+AS45</f>
        <v>(山　口)</v>
      </c>
      <c r="AW32" s="124"/>
      <c r="AX32" s="113"/>
      <c r="AY32" s="114"/>
      <c r="AZ32" s="114"/>
      <c r="BA32" s="114"/>
      <c r="BB32" s="114" t="str">
        <f>+BI44</f>
        <v>(鳥　取)</v>
      </c>
      <c r="BC32" s="115"/>
      <c r="BD32" s="106">
        <f>IF(BE32&gt;BI32,1,0)</f>
        <v>0</v>
      </c>
      <c r="BE32" s="116" t="str">
        <f>IF(BH32="",IF(BF32="","",IF(BF32="",IF(BH32&lt;14,15,BH32+2),BF32)),IF(BH32&lt;14,15,BH32+2))</f>
        <v/>
      </c>
      <c r="BF32" s="117"/>
      <c r="BG32" s="118" t="s">
        <v>63</v>
      </c>
      <c r="BH32" s="117"/>
      <c r="BI32" s="116" t="str">
        <f>IF(BF32="",IF(BH32="","",IF(BH32="",IF(BF32&lt;14,15,BF32+2),BH32)),IF(BF32&lt;14,15,BF32+2))</f>
        <v/>
      </c>
      <c r="BJ32" s="106">
        <f>IF(BE32&lt;BI32,1,0)</f>
        <v>0</v>
      </c>
      <c r="BK32" s="115"/>
      <c r="BL32" s="239" t="str">
        <f>+BI45</f>
        <v>(愛　知)</v>
      </c>
      <c r="BM32" s="124"/>
      <c r="BN32" s="113"/>
      <c r="BO32" s="114"/>
      <c r="BP32" s="114"/>
      <c r="BQ32" s="114"/>
      <c r="BR32" s="114" t="str">
        <f>+BY44</f>
        <v>(愛　媛)</v>
      </c>
      <c r="BS32" s="115"/>
      <c r="BT32" s="106">
        <f>IF(BU32&gt;BY32,1,0)</f>
        <v>0</v>
      </c>
      <c r="BU32" s="116" t="str">
        <f>IF(BX32="",IF(BV32="","",IF(BV32="",IF(BX32&lt;14,15,BX32+2),BV32)),IF(BX32&lt;14,15,BX32+2))</f>
        <v/>
      </c>
      <c r="BV32" s="117"/>
      <c r="BW32" s="118" t="s">
        <v>63</v>
      </c>
      <c r="BX32" s="117"/>
      <c r="BY32" s="116" t="str">
        <f>IF(BV32="",IF(BX32="","",IF(BX32="",IF(BV32&lt;14,15,BV32+2),BX32)),IF(BV32&lt;14,15,BV32+2))</f>
        <v/>
      </c>
      <c r="BZ32" s="106">
        <f>IF(BU32&lt;BY32,1,0)</f>
        <v>0</v>
      </c>
      <c r="CA32" s="115"/>
      <c r="CB32" s="239" t="str">
        <f>+BY45</f>
        <v>(神奈川)</v>
      </c>
      <c r="CC32" s="124"/>
      <c r="CD32" s="113"/>
      <c r="CE32" s="114"/>
      <c r="CF32" s="114"/>
      <c r="CG32" s="114"/>
      <c r="CH32" s="114" t="str">
        <f>+CO44</f>
        <v>(秋　田)</v>
      </c>
      <c r="CI32" s="115"/>
      <c r="CJ32" s="106">
        <f>IF(CK32&gt;CO32,1,0)</f>
        <v>0</v>
      </c>
      <c r="CK32" s="116" t="str">
        <f>IF(CN32="",IF(CL32="","",IF(CL32="",IF(CN32&lt;14,15,CN32+2),CL32)),IF(CN32&lt;14,15,CN32+2))</f>
        <v/>
      </c>
      <c r="CL32" s="117"/>
      <c r="CM32" s="118" t="s">
        <v>63</v>
      </c>
      <c r="CN32" s="117"/>
      <c r="CO32" s="116" t="str">
        <f>IF(CL32="",IF(CN32="","",IF(CN32="",IF(CL32&lt;14,15,CL32+2),CN32)),IF(CL32&lt;14,15,CL32+2))</f>
        <v/>
      </c>
      <c r="CP32" s="106">
        <f>IF(CK32&lt;CO32,1,0)</f>
        <v>0</v>
      </c>
      <c r="CQ32" s="115"/>
      <c r="CR32" s="239" t="str">
        <f>+CO45</f>
        <v>(三　重)</v>
      </c>
      <c r="CS32" s="124"/>
      <c r="CT32" s="113"/>
      <c r="CU32" s="114"/>
      <c r="CV32" s="114"/>
      <c r="CW32" s="114"/>
      <c r="CX32" s="114" t="str">
        <f>+DE44</f>
        <v>(高　知)</v>
      </c>
      <c r="CY32" s="115"/>
      <c r="CZ32" s="106">
        <f>IF(DA32&gt;DE32,1,0)</f>
        <v>0</v>
      </c>
      <c r="DA32" s="116" t="str">
        <f>IF(DD32="",IF(DB32="","",IF(DB32="",IF(DD32&lt;14,15,DD32+2),DB32)),IF(DD32&lt;14,15,DD32+2))</f>
        <v/>
      </c>
      <c r="DB32" s="117"/>
      <c r="DC32" s="118" t="s">
        <v>63</v>
      </c>
      <c r="DD32" s="117"/>
      <c r="DE32" s="116" t="str">
        <f>IF(DB32="",IF(DD32="","",IF(DD32="",IF(DB32&lt;14,15,DB32+2),DD32)),IF(DB32&lt;14,15,DB32+2))</f>
        <v/>
      </c>
      <c r="DF32" s="106">
        <f>IF(DA32&lt;DE32,1,0)</f>
        <v>0</v>
      </c>
      <c r="DG32" s="115"/>
      <c r="DH32" s="239" t="str">
        <f>+DE45</f>
        <v>(宮　崎)</v>
      </c>
      <c r="DI32" s="124"/>
      <c r="DJ32" s="113"/>
      <c r="DK32" s="114"/>
      <c r="DL32" s="114"/>
      <c r="DM32" s="114"/>
      <c r="DN32" s="114" t="str">
        <f>+DU44</f>
        <v>(群　馬)</v>
      </c>
      <c r="DO32" s="115"/>
      <c r="DP32" s="106">
        <f>IF(DQ32&gt;DU32,1,0)</f>
        <v>0</v>
      </c>
      <c r="DQ32" s="116" t="str">
        <f>IF(DT32="",IF(DR32="","",IF(DR32="",IF(DT32&lt;14,15,DT32+2),DR32)),IF(DT32&lt;14,15,DT32+2))</f>
        <v/>
      </c>
      <c r="DR32" s="117"/>
      <c r="DS32" s="118" t="s">
        <v>63</v>
      </c>
      <c r="DT32" s="117"/>
      <c r="DU32" s="116" t="str">
        <f>IF(DR32="",IF(DT32="","",IF(DT32="",IF(DR32&lt;14,15,DR32+2),DT32)),IF(DR32&lt;14,15,DR32+2))</f>
        <v/>
      </c>
      <c r="DV32" s="106">
        <f>IF(DQ32&lt;DU32,1,0)</f>
        <v>0</v>
      </c>
      <c r="DW32" s="115"/>
      <c r="DX32" s="239" t="str">
        <f>+DU45</f>
        <v>(茨　城)</v>
      </c>
    </row>
    <row r="33" spans="2:128" ht="21.75" customHeight="1" thickBot="1">
      <c r="B33" s="120" t="s">
        <v>22</v>
      </c>
      <c r="C33" s="121"/>
      <c r="D33" s="121"/>
      <c r="E33" s="121"/>
      <c r="F33" s="121"/>
      <c r="G33" s="121"/>
      <c r="H33" s="121"/>
      <c r="I33" s="121"/>
      <c r="J33" s="122"/>
      <c r="K33" s="122"/>
      <c r="L33" s="122"/>
      <c r="M33" s="121"/>
      <c r="N33" s="121"/>
      <c r="O33" s="121"/>
      <c r="P33" s="123"/>
      <c r="Q33" s="124"/>
      <c r="R33" s="120" t="s">
        <v>22</v>
      </c>
      <c r="S33" s="121"/>
      <c r="T33" s="121"/>
      <c r="U33" s="121"/>
      <c r="V33" s="121"/>
      <c r="W33" s="121"/>
      <c r="X33" s="121"/>
      <c r="Y33" s="121"/>
      <c r="Z33" s="122"/>
      <c r="AA33" s="122"/>
      <c r="AB33" s="122"/>
      <c r="AC33" s="121"/>
      <c r="AD33" s="121"/>
      <c r="AE33" s="121"/>
      <c r="AF33" s="123"/>
      <c r="AG33" s="124"/>
      <c r="AH33" s="120" t="s">
        <v>22</v>
      </c>
      <c r="AI33" s="121"/>
      <c r="AJ33" s="121"/>
      <c r="AK33" s="121"/>
      <c r="AL33" s="121"/>
      <c r="AM33" s="121"/>
      <c r="AN33" s="121"/>
      <c r="AO33" s="121"/>
      <c r="AP33" s="122"/>
      <c r="AQ33" s="122"/>
      <c r="AR33" s="122"/>
      <c r="AS33" s="121"/>
      <c r="AT33" s="121"/>
      <c r="AU33" s="121"/>
      <c r="AV33" s="123"/>
      <c r="AW33" s="124"/>
      <c r="AX33" s="120" t="s">
        <v>22</v>
      </c>
      <c r="AY33" s="121"/>
      <c r="AZ33" s="121"/>
      <c r="BA33" s="121"/>
      <c r="BB33" s="121"/>
      <c r="BC33" s="121"/>
      <c r="BD33" s="121"/>
      <c r="BE33" s="121"/>
      <c r="BF33" s="122"/>
      <c r="BG33" s="122"/>
      <c r="BH33" s="122"/>
      <c r="BI33" s="121"/>
      <c r="BJ33" s="121"/>
      <c r="BK33" s="121"/>
      <c r="BL33" s="123"/>
      <c r="BM33" s="124"/>
      <c r="BN33" s="120" t="s">
        <v>22</v>
      </c>
      <c r="BO33" s="121"/>
      <c r="BP33" s="121"/>
      <c r="BQ33" s="121"/>
      <c r="BR33" s="121"/>
      <c r="BS33" s="121"/>
      <c r="BT33" s="121"/>
      <c r="BU33" s="121"/>
      <c r="BV33" s="122"/>
      <c r="BW33" s="122"/>
      <c r="BX33" s="122"/>
      <c r="BY33" s="121"/>
      <c r="BZ33" s="121"/>
      <c r="CA33" s="121"/>
      <c r="CB33" s="123"/>
      <c r="CC33" s="124"/>
      <c r="CD33" s="120" t="s">
        <v>22</v>
      </c>
      <c r="CE33" s="121"/>
      <c r="CF33" s="121"/>
      <c r="CG33" s="121"/>
      <c r="CH33" s="121"/>
      <c r="CI33" s="121"/>
      <c r="CJ33" s="121"/>
      <c r="CK33" s="121"/>
      <c r="CL33" s="122"/>
      <c r="CM33" s="122"/>
      <c r="CN33" s="122"/>
      <c r="CO33" s="121"/>
      <c r="CP33" s="121"/>
      <c r="CQ33" s="121"/>
      <c r="CR33" s="123"/>
      <c r="CS33" s="124"/>
      <c r="CT33" s="120" t="s">
        <v>22</v>
      </c>
      <c r="CU33" s="121"/>
      <c r="CV33" s="121"/>
      <c r="CW33" s="121"/>
      <c r="CX33" s="121"/>
      <c r="CY33" s="121"/>
      <c r="CZ33" s="121"/>
      <c r="DA33" s="121"/>
      <c r="DB33" s="122"/>
      <c r="DC33" s="122"/>
      <c r="DD33" s="122"/>
      <c r="DE33" s="121"/>
      <c r="DF33" s="121"/>
      <c r="DG33" s="121"/>
      <c r="DH33" s="123"/>
      <c r="DI33" s="124"/>
      <c r="DJ33" s="120" t="s">
        <v>22</v>
      </c>
      <c r="DK33" s="121"/>
      <c r="DL33" s="121"/>
      <c r="DM33" s="121"/>
      <c r="DN33" s="121"/>
      <c r="DO33" s="121"/>
      <c r="DP33" s="121"/>
      <c r="DQ33" s="121"/>
      <c r="DR33" s="122"/>
      <c r="DS33" s="122"/>
      <c r="DT33" s="122"/>
      <c r="DU33" s="121"/>
      <c r="DV33" s="121"/>
      <c r="DW33" s="121"/>
      <c r="DX33" s="123"/>
    </row>
    <row r="34" spans="2:128" ht="21.75" thickBot="1">
      <c r="B34" s="95" t="s">
        <v>62</v>
      </c>
      <c r="C34" s="96"/>
      <c r="D34" s="96"/>
      <c r="E34" s="96"/>
      <c r="F34" s="96"/>
      <c r="G34" s="97"/>
      <c r="H34" s="98"/>
      <c r="I34" s="99" t="str">
        <f>IF(L34="",IF(J34="","",IF(J34="",IF(L34&lt;20,21,L34+2),J34)),IF(L34&lt;20,21,L34+2))</f>
        <v/>
      </c>
      <c r="J34" s="100"/>
      <c r="K34" s="100"/>
      <c r="L34" s="100"/>
      <c r="M34" s="99" t="str">
        <f>IF(J34="",IF(L34="","",IF(L34="",IF(J34&lt;20,21,J34+2),L34)),IF(J34&lt;20,21,J34+2))</f>
        <v/>
      </c>
      <c r="N34" s="98"/>
      <c r="O34" s="97"/>
      <c r="P34" s="102" t="s">
        <v>62</v>
      </c>
      <c r="Q34" s="124"/>
      <c r="R34" s="95" t="s">
        <v>62</v>
      </c>
      <c r="S34" s="96"/>
      <c r="T34" s="96"/>
      <c r="U34" s="96"/>
      <c r="V34" s="96"/>
      <c r="W34" s="97"/>
      <c r="X34" s="98"/>
      <c r="Y34" s="99" t="str">
        <f>IF(AB34="",IF(Z34="","",IF(Z34="",IF(AB34&lt;20,21,AB34+2),Z34)),IF(AB34&lt;20,21,AB34+2))</f>
        <v/>
      </c>
      <c r="Z34" s="100"/>
      <c r="AA34" s="100"/>
      <c r="AB34" s="100"/>
      <c r="AC34" s="99" t="str">
        <f>IF(Z34="",IF(AB34="","",IF(AB34="",IF(Z34&lt;20,21,Z34+2),AB34)),IF(Z34&lt;20,21,Z34+2))</f>
        <v/>
      </c>
      <c r="AD34" s="98"/>
      <c r="AE34" s="97"/>
      <c r="AF34" s="102" t="s">
        <v>62</v>
      </c>
      <c r="AG34" s="124"/>
      <c r="AH34" s="95" t="s">
        <v>62</v>
      </c>
      <c r="AI34" s="96"/>
      <c r="AJ34" s="96"/>
      <c r="AK34" s="96"/>
      <c r="AL34" s="96"/>
      <c r="AM34" s="97"/>
      <c r="AN34" s="98"/>
      <c r="AO34" s="99" t="str">
        <f>IF(AR34="",IF(AP34="","",IF(AP34="",IF(AR34&lt;20,21,AR34+2),AP34)),IF(AR34&lt;20,21,AR34+2))</f>
        <v/>
      </c>
      <c r="AP34" s="100"/>
      <c r="AQ34" s="100"/>
      <c r="AR34" s="100"/>
      <c r="AS34" s="99" t="str">
        <f>IF(AP34="",IF(AR34="","",IF(AR34="",IF(AP34&lt;20,21,AP34+2),AR34)),IF(AP34&lt;20,21,AP34+2))</f>
        <v/>
      </c>
      <c r="AT34" s="98"/>
      <c r="AU34" s="97"/>
      <c r="AV34" s="102" t="s">
        <v>62</v>
      </c>
      <c r="AW34" s="124"/>
      <c r="AX34" s="95" t="s">
        <v>62</v>
      </c>
      <c r="AY34" s="96"/>
      <c r="AZ34" s="96"/>
      <c r="BA34" s="96"/>
      <c r="BB34" s="96"/>
      <c r="BC34" s="97"/>
      <c r="BD34" s="98"/>
      <c r="BE34" s="99" t="str">
        <f>IF(BH34="",IF(BF34="","",IF(BF34="",IF(BH34&lt;20,21,BH34+2),BF34)),IF(BH34&lt;20,21,BH34+2))</f>
        <v/>
      </c>
      <c r="BF34" s="100"/>
      <c r="BG34" s="100"/>
      <c r="BH34" s="100"/>
      <c r="BI34" s="99" t="str">
        <f>IF(BF34="",IF(BH34="","",IF(BH34="",IF(BF34&lt;20,21,BF34+2),BH34)),IF(BF34&lt;20,21,BF34+2))</f>
        <v/>
      </c>
      <c r="BJ34" s="98"/>
      <c r="BK34" s="97"/>
      <c r="BL34" s="102" t="s">
        <v>62</v>
      </c>
      <c r="BM34" s="124"/>
      <c r="BN34" s="95" t="s">
        <v>62</v>
      </c>
      <c r="BO34" s="96"/>
      <c r="BP34" s="96"/>
      <c r="BQ34" s="96"/>
      <c r="BR34" s="96"/>
      <c r="BS34" s="97"/>
      <c r="BT34" s="98"/>
      <c r="BU34" s="99" t="str">
        <f>IF(BX34="",IF(BV34="","",IF(BV34="",IF(BX34&lt;20,21,BX34+2),BV34)),IF(BX34&lt;20,21,BX34+2))</f>
        <v/>
      </c>
      <c r="BV34" s="100"/>
      <c r="BW34" s="100"/>
      <c r="BX34" s="100"/>
      <c r="BY34" s="99" t="str">
        <f>IF(BV34="",IF(BX34="","",IF(BX34="",IF(BV34&lt;20,21,BV34+2),BX34)),IF(BV34&lt;20,21,BV34+2))</f>
        <v/>
      </c>
      <c r="BZ34" s="98"/>
      <c r="CA34" s="97"/>
      <c r="CB34" s="102" t="s">
        <v>62</v>
      </c>
      <c r="CC34" s="124"/>
      <c r="CD34" s="95" t="s">
        <v>62</v>
      </c>
      <c r="CE34" s="96"/>
      <c r="CF34" s="96"/>
      <c r="CG34" s="96"/>
      <c r="CH34" s="96"/>
      <c r="CI34" s="97"/>
      <c r="CJ34" s="98"/>
      <c r="CK34" s="99" t="str">
        <f>IF(CN34="",IF(CL34="","",IF(CL34="",IF(CN34&lt;20,21,CN34+2),CL34)),IF(CN34&lt;20,21,CN34+2))</f>
        <v/>
      </c>
      <c r="CL34" s="100"/>
      <c r="CM34" s="100"/>
      <c r="CN34" s="100"/>
      <c r="CO34" s="99" t="str">
        <f>IF(CL34="",IF(CN34="","",IF(CN34="",IF(CL34&lt;20,21,CL34+2),CN34)),IF(CL34&lt;20,21,CL34+2))</f>
        <v/>
      </c>
      <c r="CP34" s="98"/>
      <c r="CQ34" s="97"/>
      <c r="CR34" s="102" t="s">
        <v>62</v>
      </c>
      <c r="CS34" s="124"/>
      <c r="CT34" s="95" t="s">
        <v>62</v>
      </c>
      <c r="CU34" s="96"/>
      <c r="CV34" s="96"/>
      <c r="CW34" s="96"/>
      <c r="CX34" s="96"/>
      <c r="CY34" s="97"/>
      <c r="CZ34" s="98"/>
      <c r="DA34" s="99" t="str">
        <f>IF(DD34="",IF(DB34="","",IF(DB34="",IF(DD34&lt;20,21,DD34+2),DB34)),IF(DD34&lt;20,21,DD34+2))</f>
        <v/>
      </c>
      <c r="DB34" s="100"/>
      <c r="DC34" s="100"/>
      <c r="DD34" s="100"/>
      <c r="DE34" s="99" t="str">
        <f>IF(DB34="",IF(DD34="","",IF(DD34="",IF(DB34&lt;20,21,DB34+2),DD34)),IF(DB34&lt;20,21,DB34+2))</f>
        <v/>
      </c>
      <c r="DF34" s="98"/>
      <c r="DG34" s="97"/>
      <c r="DH34" s="102" t="s">
        <v>62</v>
      </c>
      <c r="DI34" s="124"/>
      <c r="DJ34" s="95" t="s">
        <v>62</v>
      </c>
      <c r="DK34" s="96"/>
      <c r="DL34" s="96"/>
      <c r="DM34" s="96"/>
      <c r="DN34" s="96"/>
      <c r="DO34" s="97"/>
      <c r="DP34" s="98"/>
      <c r="DQ34" s="99" t="str">
        <f>IF(DT34="",IF(DR34="","",IF(DR34="",IF(DT34&lt;20,21,DT34+2),DR34)),IF(DT34&lt;20,21,DT34+2))</f>
        <v/>
      </c>
      <c r="DR34" s="100"/>
      <c r="DS34" s="100"/>
      <c r="DT34" s="100"/>
      <c r="DU34" s="99" t="str">
        <f>IF(DR34="",IF(DT34="","",IF(DT34="",IF(DR34&lt;20,21,DR34+2),DT34)),IF(DR34&lt;20,21,DR34+2))</f>
        <v/>
      </c>
      <c r="DV34" s="98"/>
      <c r="DW34" s="97"/>
      <c r="DX34" s="102" t="s">
        <v>62</v>
      </c>
    </row>
    <row r="35" spans="2:128">
      <c r="B35" s="103"/>
      <c r="C35" s="104"/>
      <c r="D35" s="104"/>
      <c r="E35" s="104"/>
      <c r="F35" s="104"/>
      <c r="G35" s="105"/>
      <c r="H35" s="106">
        <f>IF(I35&gt;M35,1,0)</f>
        <v>0</v>
      </c>
      <c r="I35" s="107" t="str">
        <f>IF(L35="",IF(J35="","",IF(J35="",IF(L35&lt;20,21,L35+2),J35)),IF(L35&lt;20,21,L35+2))</f>
        <v/>
      </c>
      <c r="J35" s="108"/>
      <c r="K35" s="109" t="s">
        <v>63</v>
      </c>
      <c r="L35" s="108"/>
      <c r="M35" s="107" t="str">
        <f>IF(J35="",IF(L35="","",IF(L35="",IF(J35&lt;20,21,J35+2),L35)),IF(J35&lt;20,21,J35+2))</f>
        <v/>
      </c>
      <c r="N35" s="106">
        <f>IF(I35&lt;M35,1,0)</f>
        <v>0</v>
      </c>
      <c r="O35" s="105"/>
      <c r="P35" s="110"/>
      <c r="Q35" s="124"/>
      <c r="R35" s="103"/>
      <c r="S35" s="104"/>
      <c r="T35" s="104"/>
      <c r="U35" s="104"/>
      <c r="V35" s="104"/>
      <c r="W35" s="105"/>
      <c r="X35" s="106">
        <f>IF(Y35&gt;AC35,1,0)</f>
        <v>0</v>
      </c>
      <c r="Y35" s="107" t="str">
        <f>IF(AB35="",IF(Z35="","",IF(Z35="",IF(AB35&lt;20,21,AB35+2),Z35)),IF(AB35&lt;20,21,AB35+2))</f>
        <v/>
      </c>
      <c r="Z35" s="108"/>
      <c r="AA35" s="109" t="s">
        <v>63</v>
      </c>
      <c r="AB35" s="108"/>
      <c r="AC35" s="107" t="str">
        <f>IF(Z35="",IF(AB35="","",IF(AB35="",IF(Z35&lt;20,21,Z35+2),AB35)),IF(Z35&lt;20,21,Z35+2))</f>
        <v/>
      </c>
      <c r="AD35" s="106">
        <f>IF(Y35&lt;AC35,1,0)</f>
        <v>0</v>
      </c>
      <c r="AE35" s="105"/>
      <c r="AF35" s="110"/>
      <c r="AG35" s="124"/>
      <c r="AH35" s="103"/>
      <c r="AI35" s="104"/>
      <c r="AJ35" s="104"/>
      <c r="AK35" s="104"/>
      <c r="AL35" s="104"/>
      <c r="AM35" s="105"/>
      <c r="AN35" s="106">
        <f>IF(AO35&gt;AS35,1,0)</f>
        <v>0</v>
      </c>
      <c r="AO35" s="107" t="str">
        <f>IF(AR35="",IF(AP35="","",IF(AP35="",IF(AR35&lt;20,21,AR35+2),AP35)),IF(AR35&lt;20,21,AR35+2))</f>
        <v/>
      </c>
      <c r="AP35" s="108"/>
      <c r="AQ35" s="109" t="s">
        <v>63</v>
      </c>
      <c r="AR35" s="108"/>
      <c r="AS35" s="107" t="str">
        <f>IF(AP35="",IF(AR35="","",IF(AR35="",IF(AP35&lt;20,21,AP35+2),AR35)),IF(AP35&lt;20,21,AP35+2))</f>
        <v/>
      </c>
      <c r="AT35" s="106">
        <f>IF(AO35&lt;AS35,1,0)</f>
        <v>0</v>
      </c>
      <c r="AU35" s="105"/>
      <c r="AV35" s="110"/>
      <c r="AW35" s="124"/>
      <c r="AX35" s="103"/>
      <c r="AY35" s="104"/>
      <c r="AZ35" s="104"/>
      <c r="BA35" s="104"/>
      <c r="BB35" s="104"/>
      <c r="BC35" s="105"/>
      <c r="BD35" s="106">
        <f>IF(BE35&gt;BI35,1,0)</f>
        <v>0</v>
      </c>
      <c r="BE35" s="107" t="str">
        <f>IF(BH35="",IF(BF35="","",IF(BF35="",IF(BH35&lt;20,21,BH35+2),BF35)),IF(BH35&lt;20,21,BH35+2))</f>
        <v/>
      </c>
      <c r="BF35" s="108"/>
      <c r="BG35" s="109" t="s">
        <v>63</v>
      </c>
      <c r="BH35" s="108"/>
      <c r="BI35" s="107" t="str">
        <f>IF(BF35="",IF(BH35="","",IF(BH35="",IF(BF35&lt;20,21,BF35+2),BH35)),IF(BF35&lt;20,21,BF35+2))</f>
        <v/>
      </c>
      <c r="BJ35" s="106">
        <f>IF(BE35&lt;BI35,1,0)</f>
        <v>0</v>
      </c>
      <c r="BK35" s="105"/>
      <c r="BL35" s="110"/>
      <c r="BM35" s="124"/>
      <c r="BN35" s="103"/>
      <c r="BO35" s="104"/>
      <c r="BP35" s="104"/>
      <c r="BQ35" s="104"/>
      <c r="BR35" s="104"/>
      <c r="BS35" s="105"/>
      <c r="BT35" s="106">
        <f>IF(BU35&gt;BY35,1,0)</f>
        <v>0</v>
      </c>
      <c r="BU35" s="107" t="str">
        <f>IF(BX35="",IF(BV35="","",IF(BV35="",IF(BX35&lt;20,21,BX35+2),BV35)),IF(BX35&lt;20,21,BX35+2))</f>
        <v/>
      </c>
      <c r="BV35" s="108"/>
      <c r="BW35" s="109" t="s">
        <v>63</v>
      </c>
      <c r="BX35" s="108"/>
      <c r="BY35" s="107" t="str">
        <f>IF(BV35="",IF(BX35="","",IF(BX35="",IF(BV35&lt;20,21,BV35+2),BX35)),IF(BV35&lt;20,21,BV35+2))</f>
        <v/>
      </c>
      <c r="BZ35" s="106">
        <f>IF(BU35&lt;BY35,1,0)</f>
        <v>0</v>
      </c>
      <c r="CA35" s="105"/>
      <c r="CB35" s="110"/>
      <c r="CC35" s="124"/>
      <c r="CD35" s="103"/>
      <c r="CE35" s="104"/>
      <c r="CF35" s="104"/>
      <c r="CG35" s="104"/>
      <c r="CH35" s="104"/>
      <c r="CI35" s="105"/>
      <c r="CJ35" s="106">
        <f>IF(CK35&gt;CO35,1,0)</f>
        <v>0</v>
      </c>
      <c r="CK35" s="107" t="str">
        <f>IF(CN35="",IF(CL35="","",IF(CL35="",IF(CN35&lt;20,21,CN35+2),CL35)),IF(CN35&lt;20,21,CN35+2))</f>
        <v/>
      </c>
      <c r="CL35" s="108"/>
      <c r="CM35" s="109" t="s">
        <v>63</v>
      </c>
      <c r="CN35" s="108"/>
      <c r="CO35" s="107" t="str">
        <f>IF(CL35="",IF(CN35="","",IF(CN35="",IF(CL35&lt;20,21,CL35+2),CN35)),IF(CL35&lt;20,21,CL35+2))</f>
        <v/>
      </c>
      <c r="CP35" s="106">
        <f>IF(CK35&lt;CO35,1,0)</f>
        <v>0</v>
      </c>
      <c r="CQ35" s="105"/>
      <c r="CR35" s="110"/>
      <c r="CS35" s="124"/>
      <c r="CT35" s="103"/>
      <c r="CU35" s="104"/>
      <c r="CV35" s="104"/>
      <c r="CW35" s="104"/>
      <c r="CX35" s="104"/>
      <c r="CY35" s="105"/>
      <c r="CZ35" s="106">
        <f>IF(DA35&gt;DE35,1,0)</f>
        <v>0</v>
      </c>
      <c r="DA35" s="107" t="str">
        <f>IF(DD35="",IF(DB35="","",IF(DB35="",IF(DD35&lt;20,21,DD35+2),DB35)),IF(DD35&lt;20,21,DD35+2))</f>
        <v/>
      </c>
      <c r="DB35" s="108"/>
      <c r="DC35" s="109" t="s">
        <v>63</v>
      </c>
      <c r="DD35" s="108"/>
      <c r="DE35" s="107" t="str">
        <f>IF(DB35="",IF(DD35="","",IF(DD35="",IF(DB35&lt;20,21,DB35+2),DD35)),IF(DB35&lt;20,21,DB35+2))</f>
        <v/>
      </c>
      <c r="DF35" s="106">
        <f>IF(DA35&lt;DE35,1,0)</f>
        <v>0</v>
      </c>
      <c r="DG35" s="105"/>
      <c r="DH35" s="110"/>
      <c r="DI35" s="124"/>
      <c r="DJ35" s="103"/>
      <c r="DK35" s="104"/>
      <c r="DL35" s="104"/>
      <c r="DM35" s="104"/>
      <c r="DN35" s="104"/>
      <c r="DO35" s="105"/>
      <c r="DP35" s="106">
        <f>IF(DQ35&gt;DU35,1,0)</f>
        <v>0</v>
      </c>
      <c r="DQ35" s="107" t="str">
        <f>IF(DT35="",IF(DR35="","",IF(DR35="",IF(DT35&lt;20,21,DT35+2),DR35)),IF(DT35&lt;20,21,DT35+2))</f>
        <v/>
      </c>
      <c r="DR35" s="108"/>
      <c r="DS35" s="109" t="s">
        <v>63</v>
      </c>
      <c r="DT35" s="108"/>
      <c r="DU35" s="107" t="str">
        <f>IF(DR35="",IF(DT35="","",IF(DT35="",IF(DR35&lt;20,21,DR35+2),DT35)),IF(DR35&lt;20,21,DR35+2))</f>
        <v/>
      </c>
      <c r="DV35" s="106">
        <f>IF(DQ35&lt;DU35,1,0)</f>
        <v>0</v>
      </c>
      <c r="DW35" s="105"/>
      <c r="DX35" s="110"/>
    </row>
    <row r="36" spans="2:128">
      <c r="B36" s="341" t="e">
        <f>VLOOKUP(1,'1～8組'!$A$5:$C$16,2,0)</f>
        <v>#N/A</v>
      </c>
      <c r="C36" s="342"/>
      <c r="D36" s="342"/>
      <c r="E36" s="342"/>
      <c r="F36" s="342"/>
      <c r="G36" s="105">
        <f>SUM(H35:H37)</f>
        <v>0</v>
      </c>
      <c r="H36" s="106">
        <f>IF(I36&gt;M36,1,0)</f>
        <v>0</v>
      </c>
      <c r="I36" s="107" t="str">
        <f>IF(L36="",IF(J36="","",IF(J36="",IF(L36&lt;20,21,L36+2),J36)),IF(L36&lt;20,21,L36+2))</f>
        <v/>
      </c>
      <c r="J36" s="111"/>
      <c r="K36" s="109" t="s">
        <v>63</v>
      </c>
      <c r="L36" s="111"/>
      <c r="M36" s="107" t="str">
        <f>IF(J36="",IF(L36="","",IF(L36="",IF(J36&lt;20,21,J36+2),L36)),IF(J36&lt;20,21,J36+2))</f>
        <v/>
      </c>
      <c r="N36" s="106">
        <f>IF(I36&lt;M36,1,0)</f>
        <v>0</v>
      </c>
      <c r="O36" s="105">
        <f>SUM(N35:N37)</f>
        <v>0</v>
      </c>
      <c r="P36" s="112" t="e">
        <f>VLOOKUP(1,'1～8組'!$A$20:$C$31,2,0)</f>
        <v>#N/A</v>
      </c>
      <c r="Q36" s="124"/>
      <c r="R36" s="341" t="e">
        <f>VLOOKUP(1,'1～8組'!$A$35:$C$46,2,0)</f>
        <v>#N/A</v>
      </c>
      <c r="S36" s="342"/>
      <c r="T36" s="342"/>
      <c r="U36" s="342"/>
      <c r="V36" s="342"/>
      <c r="W36" s="105">
        <f>SUM(X35:X37)</f>
        <v>0</v>
      </c>
      <c r="X36" s="106">
        <f>IF(Y36&gt;AC36,1,0)</f>
        <v>0</v>
      </c>
      <c r="Y36" s="107" t="str">
        <f>IF(AB36="",IF(Z36="","",IF(Z36="",IF(AB36&lt;20,21,AB36+2),Z36)),IF(AB36&lt;20,21,AB36+2))</f>
        <v/>
      </c>
      <c r="Z36" s="111"/>
      <c r="AA36" s="109" t="s">
        <v>63</v>
      </c>
      <c r="AB36" s="111"/>
      <c r="AC36" s="107" t="str">
        <f>IF(Z36="",IF(AB36="","",IF(AB36="",IF(Z36&lt;20,21,Z36+2),AB36)),IF(Z36&lt;20,21,Z36+2))</f>
        <v/>
      </c>
      <c r="AD36" s="106">
        <f>IF(Y36&lt;AC36,1,0)</f>
        <v>0</v>
      </c>
      <c r="AE36" s="105">
        <f>SUM(AD35:AD37)</f>
        <v>0</v>
      </c>
      <c r="AF36" s="112" t="e">
        <f>VLOOKUP(1,'1～8組'!$A$50:$C$61,2,0)</f>
        <v>#N/A</v>
      </c>
      <c r="AG36" s="124"/>
      <c r="AH36" s="341" t="e">
        <f>VLOOKUP(1,'1～8組'!$A$65:$C$76,2,0)</f>
        <v>#N/A</v>
      </c>
      <c r="AI36" s="342"/>
      <c r="AJ36" s="342"/>
      <c r="AK36" s="342"/>
      <c r="AL36" s="342"/>
      <c r="AM36" s="105">
        <f>SUM(AN35:AN37)</f>
        <v>0</v>
      </c>
      <c r="AN36" s="106">
        <f>IF(AO36&gt;AS36,1,0)</f>
        <v>0</v>
      </c>
      <c r="AO36" s="107" t="str">
        <f>IF(AR36="",IF(AP36="","",IF(AP36="",IF(AR36&lt;20,21,AR36+2),AP36)),IF(AR36&lt;20,21,AR36+2))</f>
        <v/>
      </c>
      <c r="AP36" s="111"/>
      <c r="AQ36" s="109" t="s">
        <v>63</v>
      </c>
      <c r="AR36" s="111"/>
      <c r="AS36" s="107" t="str">
        <f>IF(AP36="",IF(AR36="","",IF(AR36="",IF(AP36&lt;20,21,AP36+2),AR36)),IF(AP36&lt;20,21,AP36+2))</f>
        <v/>
      </c>
      <c r="AT36" s="106">
        <f>IF(AO36&lt;AS36,1,0)</f>
        <v>0</v>
      </c>
      <c r="AU36" s="105">
        <f>SUM(AT35:AT37)</f>
        <v>0</v>
      </c>
      <c r="AV36" s="112" t="e">
        <f>VLOOKUP(1,'1～8組'!$A$80:$C$91,2,0)</f>
        <v>#N/A</v>
      </c>
      <c r="AW36" s="124"/>
      <c r="AX36" s="341" t="e">
        <f>VLOOKUP(1,'1～8組'!$A$95:$C$106,2,0)</f>
        <v>#N/A</v>
      </c>
      <c r="AY36" s="342"/>
      <c r="AZ36" s="342"/>
      <c r="BA36" s="342"/>
      <c r="BB36" s="342"/>
      <c r="BC36" s="105">
        <f>SUM(BD35:BD37)</f>
        <v>0</v>
      </c>
      <c r="BD36" s="106">
        <f>IF(BE36&gt;BI36,1,0)</f>
        <v>0</v>
      </c>
      <c r="BE36" s="107" t="str">
        <f>IF(BH36="",IF(BF36="","",IF(BF36="",IF(BH36&lt;20,21,BH36+2),BF36)),IF(BH36&lt;20,21,BH36+2))</f>
        <v/>
      </c>
      <c r="BF36" s="111"/>
      <c r="BG36" s="109" t="s">
        <v>63</v>
      </c>
      <c r="BH36" s="111"/>
      <c r="BI36" s="107" t="str">
        <f>IF(BF36="",IF(BH36="","",IF(BH36="",IF(BF36&lt;20,21,BF36+2),BH36)),IF(BF36&lt;20,21,BF36+2))</f>
        <v/>
      </c>
      <c r="BJ36" s="106">
        <f>IF(BE36&lt;BI36,1,0)</f>
        <v>0</v>
      </c>
      <c r="BK36" s="105">
        <f>SUM(BJ35:BJ37)</f>
        <v>0</v>
      </c>
      <c r="BL36" s="112" t="e">
        <f>VLOOKUP(1,'1～8組'!$A$110:$C$121,2,0)</f>
        <v>#N/A</v>
      </c>
      <c r="BM36" s="124"/>
      <c r="BN36" s="341" t="e">
        <f>VLOOKUP(1,'9～16組'!$A$5:$C$16,2,0)</f>
        <v>#N/A</v>
      </c>
      <c r="BO36" s="342"/>
      <c r="BP36" s="342"/>
      <c r="BQ36" s="342"/>
      <c r="BR36" s="342"/>
      <c r="BS36" s="105">
        <f>SUM(BT35:BT37)</f>
        <v>0</v>
      </c>
      <c r="BT36" s="106">
        <f>IF(BU36&gt;BY36,1,0)</f>
        <v>0</v>
      </c>
      <c r="BU36" s="107" t="str">
        <f>IF(BX36="",IF(BV36="","",IF(BV36="",IF(BX36&lt;20,21,BX36+2),BV36)),IF(BX36&lt;20,21,BX36+2))</f>
        <v/>
      </c>
      <c r="BV36" s="111"/>
      <c r="BW36" s="109" t="s">
        <v>63</v>
      </c>
      <c r="BX36" s="111"/>
      <c r="BY36" s="107" t="str">
        <f>IF(BV36="",IF(BX36="","",IF(BX36="",IF(BV36&lt;20,21,BV36+2),BX36)),IF(BV36&lt;20,21,BV36+2))</f>
        <v/>
      </c>
      <c r="BZ36" s="106">
        <f>IF(BU36&lt;BY36,1,0)</f>
        <v>0</v>
      </c>
      <c r="CA36" s="105">
        <f>SUM(BZ35:BZ37)</f>
        <v>0</v>
      </c>
      <c r="CB36" s="112" t="e">
        <f>VLOOKUP(1,'9～16組'!$A$20:$C$31,2,0)</f>
        <v>#N/A</v>
      </c>
      <c r="CC36" s="124"/>
      <c r="CD36" s="341" t="e">
        <f>VLOOKUP(1,'9～16組'!$A$35:$C$46,2,0)</f>
        <v>#N/A</v>
      </c>
      <c r="CE36" s="342"/>
      <c r="CF36" s="342"/>
      <c r="CG36" s="342"/>
      <c r="CH36" s="342"/>
      <c r="CI36" s="105">
        <f>SUM(CJ35:CJ37)</f>
        <v>0</v>
      </c>
      <c r="CJ36" s="106">
        <f>IF(CK36&gt;CO36,1,0)</f>
        <v>0</v>
      </c>
      <c r="CK36" s="107" t="str">
        <f>IF(CN36="",IF(CL36="","",IF(CL36="",IF(CN36&lt;20,21,CN36+2),CL36)),IF(CN36&lt;20,21,CN36+2))</f>
        <v/>
      </c>
      <c r="CL36" s="111"/>
      <c r="CM36" s="109" t="s">
        <v>63</v>
      </c>
      <c r="CN36" s="111"/>
      <c r="CO36" s="107" t="str">
        <f>IF(CL36="",IF(CN36="","",IF(CN36="",IF(CL36&lt;20,21,CL36+2),CN36)),IF(CL36&lt;20,21,CL36+2))</f>
        <v/>
      </c>
      <c r="CP36" s="106">
        <f>IF(CK36&lt;CO36,1,0)</f>
        <v>0</v>
      </c>
      <c r="CQ36" s="105">
        <f>SUM(CP35:CP37)</f>
        <v>0</v>
      </c>
      <c r="CR36" s="112" t="e">
        <f>VLOOKUP(1,'9～16組'!$A$50:$C$61,2,0)</f>
        <v>#N/A</v>
      </c>
      <c r="CS36" s="124"/>
      <c r="CT36" s="341" t="e">
        <f>VLOOKUP(1,'9～16組'!$A$65:$C$76,2,0)</f>
        <v>#N/A</v>
      </c>
      <c r="CU36" s="342"/>
      <c r="CV36" s="342"/>
      <c r="CW36" s="342"/>
      <c r="CX36" s="342"/>
      <c r="CY36" s="105">
        <f>SUM(CZ35:CZ37)</f>
        <v>0</v>
      </c>
      <c r="CZ36" s="106">
        <f>IF(DA36&gt;DE36,1,0)</f>
        <v>0</v>
      </c>
      <c r="DA36" s="107" t="str">
        <f>IF(DD36="",IF(DB36="","",IF(DB36="",IF(DD36&lt;20,21,DD36+2),DB36)),IF(DD36&lt;20,21,DD36+2))</f>
        <v/>
      </c>
      <c r="DB36" s="111"/>
      <c r="DC36" s="109" t="s">
        <v>63</v>
      </c>
      <c r="DD36" s="111"/>
      <c r="DE36" s="107" t="str">
        <f>IF(DB36="",IF(DD36="","",IF(DD36="",IF(DB36&lt;20,21,DB36+2),DD36)),IF(DB36&lt;20,21,DB36+2))</f>
        <v/>
      </c>
      <c r="DF36" s="106">
        <f>IF(DA36&lt;DE36,1,0)</f>
        <v>0</v>
      </c>
      <c r="DG36" s="105">
        <f>SUM(DF35:DF37)</f>
        <v>0</v>
      </c>
      <c r="DH36" s="112" t="e">
        <f>VLOOKUP(1,'9～16組'!$A$80:$C$91,2,0)</f>
        <v>#N/A</v>
      </c>
      <c r="DI36" s="124"/>
      <c r="DJ36" s="341" t="e">
        <f>VLOOKUP(1,'9～16組'!$A$95:$C$106,2,0)</f>
        <v>#N/A</v>
      </c>
      <c r="DK36" s="342"/>
      <c r="DL36" s="342"/>
      <c r="DM36" s="342"/>
      <c r="DN36" s="342"/>
      <c r="DO36" s="105">
        <f>SUM(DP35:DP37)</f>
        <v>0</v>
      </c>
      <c r="DP36" s="106">
        <f>IF(DQ36&gt;DU36,1,0)</f>
        <v>0</v>
      </c>
      <c r="DQ36" s="107" t="str">
        <f>IF(DT36="",IF(DR36="","",IF(DR36="",IF(DT36&lt;20,21,DT36+2),DR36)),IF(DT36&lt;20,21,DT36+2))</f>
        <v/>
      </c>
      <c r="DR36" s="111"/>
      <c r="DS36" s="109" t="s">
        <v>63</v>
      </c>
      <c r="DT36" s="111"/>
      <c r="DU36" s="107" t="str">
        <f>IF(DR36="",IF(DT36="","",IF(DT36="",IF(DR36&lt;20,21,DR36+2),DT36)),IF(DR36&lt;20,21,DR36+2))</f>
        <v/>
      </c>
      <c r="DV36" s="106">
        <f>IF(DQ36&lt;DU36,1,0)</f>
        <v>0</v>
      </c>
      <c r="DW36" s="105">
        <f>SUM(DV35:DV37)</f>
        <v>0</v>
      </c>
      <c r="DX36" s="112" t="e">
        <f>VLOOKUP(1,'9～16組'!$A$110:$C$121,2,0)</f>
        <v>#N/A</v>
      </c>
    </row>
    <row r="37" spans="2:128" ht="21.75" thickBot="1">
      <c r="B37" s="113"/>
      <c r="C37" s="114"/>
      <c r="D37" s="114"/>
      <c r="E37" s="114"/>
      <c r="F37" s="114" t="e">
        <f>VLOOKUP(B36,B40:P45,12,0)</f>
        <v>#N/A</v>
      </c>
      <c r="G37" s="115"/>
      <c r="H37" s="106">
        <f>IF(I37&gt;M37,1,0)</f>
        <v>0</v>
      </c>
      <c r="I37" s="116" t="str">
        <f>IF(L37="",IF(J37="","",IF(J37="",IF(L37&lt;14,15,L37+2),J37)),IF(L37&lt;14,15,L37+2))</f>
        <v/>
      </c>
      <c r="J37" s="117"/>
      <c r="K37" s="118" t="s">
        <v>63</v>
      </c>
      <c r="L37" s="117"/>
      <c r="M37" s="116" t="str">
        <f>IF(J37="",IF(L37="","",IF(L37="",IF(J37&lt;14,15,J37+2),L37)),IF(J37&lt;14,15,J37+2))</f>
        <v/>
      </c>
      <c r="N37" s="106">
        <f>IF(I37&lt;M37,1,0)</f>
        <v>0</v>
      </c>
      <c r="O37" s="115"/>
      <c r="P37" s="239" t="e">
        <f>VLOOKUP(P36,B40:P45,12,0)</f>
        <v>#N/A</v>
      </c>
      <c r="Q37" s="124"/>
      <c r="R37" s="113"/>
      <c r="S37" s="114"/>
      <c r="T37" s="114"/>
      <c r="U37" s="114"/>
      <c r="V37" s="114" t="e">
        <f>VLOOKUP(R36,R40:AF45,12,0)</f>
        <v>#N/A</v>
      </c>
      <c r="W37" s="115"/>
      <c r="X37" s="106">
        <f>IF(Y37&gt;AC37,1,0)</f>
        <v>0</v>
      </c>
      <c r="Y37" s="116" t="str">
        <f>IF(AB37="",IF(Z37="","",IF(Z37="",IF(AB37&lt;14,15,AB37+2),Z37)),IF(AB37&lt;14,15,AB37+2))</f>
        <v/>
      </c>
      <c r="Z37" s="117"/>
      <c r="AA37" s="118" t="s">
        <v>63</v>
      </c>
      <c r="AB37" s="117"/>
      <c r="AC37" s="116" t="str">
        <f>IF(Z37="",IF(AB37="","",IF(AB37="",IF(Z37&lt;14,15,Z37+2),AB37)),IF(Z37&lt;14,15,Z37+2))</f>
        <v/>
      </c>
      <c r="AD37" s="106">
        <f>IF(Y37&lt;AC37,1,0)</f>
        <v>0</v>
      </c>
      <c r="AE37" s="115"/>
      <c r="AF37" s="239" t="e">
        <f>VLOOKUP(AF36,R40:AF45,12,0)</f>
        <v>#N/A</v>
      </c>
      <c r="AG37" s="124"/>
      <c r="AH37" s="113"/>
      <c r="AI37" s="114"/>
      <c r="AJ37" s="114"/>
      <c r="AK37" s="114"/>
      <c r="AL37" s="114" t="e">
        <f>VLOOKUP(AH36,AH40:AV45,12,0)</f>
        <v>#N/A</v>
      </c>
      <c r="AM37" s="115"/>
      <c r="AN37" s="106">
        <f>IF(AO37&gt;AS37,1,0)</f>
        <v>0</v>
      </c>
      <c r="AO37" s="116" t="str">
        <f>IF(AR37="",IF(AP37="","",IF(AP37="",IF(AR37&lt;14,15,AR37+2),AP37)),IF(AR37&lt;14,15,AR37+2))</f>
        <v/>
      </c>
      <c r="AP37" s="117"/>
      <c r="AQ37" s="118" t="s">
        <v>63</v>
      </c>
      <c r="AR37" s="117"/>
      <c r="AS37" s="116" t="str">
        <f>IF(AP37="",IF(AR37="","",IF(AR37="",IF(AP37&lt;14,15,AP37+2),AR37)),IF(AP37&lt;14,15,AP37+2))</f>
        <v/>
      </c>
      <c r="AT37" s="106">
        <f>IF(AO37&lt;AS37,1,0)</f>
        <v>0</v>
      </c>
      <c r="AU37" s="115"/>
      <c r="AV37" s="239" t="e">
        <f>VLOOKUP(AV36,AH40:AV45,12,0)</f>
        <v>#N/A</v>
      </c>
      <c r="AW37" s="124"/>
      <c r="AX37" s="113"/>
      <c r="AY37" s="114"/>
      <c r="AZ37" s="114"/>
      <c r="BA37" s="114"/>
      <c r="BB37" s="114" t="e">
        <f>VLOOKUP(AX36,AX40:BL45,12,0)</f>
        <v>#N/A</v>
      </c>
      <c r="BC37" s="115"/>
      <c r="BD37" s="106">
        <f>IF(BE37&gt;BI37,1,0)</f>
        <v>0</v>
      </c>
      <c r="BE37" s="116" t="str">
        <f>IF(BH37="",IF(BF37="","",IF(BF37="",IF(BH37&lt;14,15,BH37+2),BF37)),IF(BH37&lt;14,15,BH37+2))</f>
        <v/>
      </c>
      <c r="BF37" s="117"/>
      <c r="BG37" s="118" t="s">
        <v>63</v>
      </c>
      <c r="BH37" s="117"/>
      <c r="BI37" s="116" t="str">
        <f>IF(BF37="",IF(BH37="","",IF(BH37="",IF(BF37&lt;14,15,BF37+2),BH37)),IF(BF37&lt;14,15,BF37+2))</f>
        <v/>
      </c>
      <c r="BJ37" s="106">
        <f>IF(BE37&lt;BI37,1,0)</f>
        <v>0</v>
      </c>
      <c r="BK37" s="115"/>
      <c r="BL37" s="239" t="e">
        <f>VLOOKUP(BL36,AX40:BL45,12,0)</f>
        <v>#N/A</v>
      </c>
      <c r="BM37" s="124"/>
      <c r="BN37" s="113"/>
      <c r="BO37" s="114"/>
      <c r="BP37" s="114"/>
      <c r="BQ37" s="114"/>
      <c r="BR37" s="114" t="e">
        <f>VLOOKUP(BN36,BN40:CB45,12,0)</f>
        <v>#N/A</v>
      </c>
      <c r="BS37" s="115"/>
      <c r="BT37" s="106">
        <f>IF(BU37&gt;BY37,1,0)</f>
        <v>0</v>
      </c>
      <c r="BU37" s="116" t="str">
        <f>IF(BX37="",IF(BV37="","",IF(BV37="",IF(BX37&lt;14,15,BX37+2),BV37)),IF(BX37&lt;14,15,BX37+2))</f>
        <v/>
      </c>
      <c r="BV37" s="117"/>
      <c r="BW37" s="118" t="s">
        <v>63</v>
      </c>
      <c r="BX37" s="117"/>
      <c r="BY37" s="116" t="str">
        <f>IF(BV37="",IF(BX37="","",IF(BX37="",IF(BV37&lt;14,15,BV37+2),BX37)),IF(BV37&lt;14,15,BV37+2))</f>
        <v/>
      </c>
      <c r="BZ37" s="106">
        <f>IF(BU37&lt;BY37,1,0)</f>
        <v>0</v>
      </c>
      <c r="CA37" s="115"/>
      <c r="CB37" s="239" t="e">
        <f>VLOOKUP(CB36,BN40:CB45,12,0)</f>
        <v>#N/A</v>
      </c>
      <c r="CC37" s="124"/>
      <c r="CD37" s="113"/>
      <c r="CE37" s="114"/>
      <c r="CF37" s="114"/>
      <c r="CG37" s="114"/>
      <c r="CH37" s="114" t="e">
        <f>VLOOKUP(CD36,CD40:CR45,12,0)</f>
        <v>#N/A</v>
      </c>
      <c r="CI37" s="115"/>
      <c r="CJ37" s="106">
        <f>IF(CK37&gt;CO37,1,0)</f>
        <v>0</v>
      </c>
      <c r="CK37" s="116" t="str">
        <f>IF(CN37="",IF(CL37="","",IF(CL37="",IF(CN37&lt;14,15,CN37+2),CL37)),IF(CN37&lt;14,15,CN37+2))</f>
        <v/>
      </c>
      <c r="CL37" s="117"/>
      <c r="CM37" s="118" t="s">
        <v>63</v>
      </c>
      <c r="CN37" s="117"/>
      <c r="CO37" s="116" t="str">
        <f>IF(CL37="",IF(CN37="","",IF(CN37="",IF(CL37&lt;14,15,CL37+2),CN37)),IF(CL37&lt;14,15,CL37+2))</f>
        <v/>
      </c>
      <c r="CP37" s="106">
        <f>IF(CK37&lt;CO37,1,0)</f>
        <v>0</v>
      </c>
      <c r="CQ37" s="115"/>
      <c r="CR37" s="239" t="e">
        <f>VLOOKUP(CR36,CD40:CR45,12,0)</f>
        <v>#N/A</v>
      </c>
      <c r="CS37" s="124"/>
      <c r="CT37" s="113"/>
      <c r="CU37" s="114"/>
      <c r="CV37" s="114"/>
      <c r="CW37" s="114"/>
      <c r="CX37" s="114" t="e">
        <f>VLOOKUP(CT36,CT40:DH45,12,0)</f>
        <v>#N/A</v>
      </c>
      <c r="CY37" s="115"/>
      <c r="CZ37" s="106">
        <f>IF(DA37&gt;DE37,1,0)</f>
        <v>0</v>
      </c>
      <c r="DA37" s="116" t="str">
        <f>IF(DD37="",IF(DB37="","",IF(DB37="",IF(DD37&lt;14,15,DD37+2),DB37)),IF(DD37&lt;14,15,DD37+2))</f>
        <v/>
      </c>
      <c r="DB37" s="117"/>
      <c r="DC37" s="118" t="s">
        <v>63</v>
      </c>
      <c r="DD37" s="117"/>
      <c r="DE37" s="116" t="str">
        <f>IF(DB37="",IF(DD37="","",IF(DD37="",IF(DB37&lt;14,15,DB37+2),DD37)),IF(DB37&lt;14,15,DB37+2))</f>
        <v/>
      </c>
      <c r="DF37" s="106">
        <f>IF(DA37&lt;DE37,1,0)</f>
        <v>0</v>
      </c>
      <c r="DG37" s="115"/>
      <c r="DH37" s="239" t="e">
        <f>VLOOKUP(DH36,CT40:DH45,12,0)</f>
        <v>#N/A</v>
      </c>
      <c r="DI37" s="124"/>
      <c r="DJ37" s="113"/>
      <c r="DK37" s="114"/>
      <c r="DL37" s="114"/>
      <c r="DM37" s="114"/>
      <c r="DN37" s="114" t="e">
        <f>VLOOKUP(DJ36,DJ40:DX45,12,0)</f>
        <v>#N/A</v>
      </c>
      <c r="DO37" s="115"/>
      <c r="DP37" s="106">
        <f>IF(DQ37&gt;DU37,1,0)</f>
        <v>0</v>
      </c>
      <c r="DQ37" s="116" t="str">
        <f>IF(DT37="",IF(DR37="","",IF(DR37="",IF(DT37&lt;14,15,DT37+2),DR37)),IF(DT37&lt;14,15,DT37+2))</f>
        <v/>
      </c>
      <c r="DR37" s="117"/>
      <c r="DS37" s="118" t="s">
        <v>63</v>
      </c>
      <c r="DT37" s="117"/>
      <c r="DU37" s="125" t="str">
        <f>IF(DR37="",IF(DT37="","",IF(DT37="",IF(DR37&lt;14,15,DR37+2),DT37)),IF(DR37&lt;14,15,DR37+2))</f>
        <v/>
      </c>
      <c r="DV37" s="126">
        <f>IF(DQ37&lt;DU37,1,0)</f>
        <v>0</v>
      </c>
      <c r="DW37" s="127"/>
      <c r="DX37" s="239" t="e">
        <f>VLOOKUP(DX36,DJ40:DX45,12,0)</f>
        <v>#N/A</v>
      </c>
    </row>
    <row r="39" spans="2:128" s="128" customFormat="1" ht="17.25">
      <c r="B39" s="336" t="s">
        <v>62</v>
      </c>
      <c r="C39" s="336"/>
      <c r="D39" s="336"/>
      <c r="E39" s="336"/>
      <c r="F39" s="336"/>
      <c r="G39" s="336"/>
      <c r="H39" s="336"/>
      <c r="I39" s="336"/>
      <c r="J39" s="336"/>
      <c r="K39" s="336"/>
      <c r="L39" s="336"/>
      <c r="M39" s="340" t="s">
        <v>65</v>
      </c>
      <c r="N39" s="340"/>
      <c r="O39" s="340"/>
      <c r="P39" s="340"/>
      <c r="R39" s="336" t="s">
        <v>62</v>
      </c>
      <c r="S39" s="336"/>
      <c r="T39" s="336"/>
      <c r="U39" s="336"/>
      <c r="V39" s="336"/>
      <c r="W39" s="336"/>
      <c r="X39" s="336"/>
      <c r="Y39" s="336"/>
      <c r="Z39" s="336"/>
      <c r="AA39" s="336"/>
      <c r="AB39" s="336"/>
      <c r="AC39" s="340" t="s">
        <v>65</v>
      </c>
      <c r="AD39" s="340"/>
      <c r="AE39" s="340"/>
      <c r="AF39" s="340"/>
      <c r="AH39" s="336" t="s">
        <v>62</v>
      </c>
      <c r="AI39" s="336"/>
      <c r="AJ39" s="336"/>
      <c r="AK39" s="336"/>
      <c r="AL39" s="336"/>
      <c r="AM39" s="336"/>
      <c r="AN39" s="336"/>
      <c r="AO39" s="336"/>
      <c r="AP39" s="336"/>
      <c r="AQ39" s="336"/>
      <c r="AR39" s="336"/>
      <c r="AS39" s="340" t="s">
        <v>65</v>
      </c>
      <c r="AT39" s="340"/>
      <c r="AU39" s="340"/>
      <c r="AV39" s="340"/>
      <c r="AX39" s="336" t="s">
        <v>62</v>
      </c>
      <c r="AY39" s="336"/>
      <c r="AZ39" s="336"/>
      <c r="BA39" s="336"/>
      <c r="BB39" s="336"/>
      <c r="BC39" s="336"/>
      <c r="BD39" s="336"/>
      <c r="BE39" s="336"/>
      <c r="BF39" s="336"/>
      <c r="BG39" s="336"/>
      <c r="BH39" s="336"/>
      <c r="BI39" s="340" t="s">
        <v>65</v>
      </c>
      <c r="BJ39" s="340"/>
      <c r="BK39" s="340"/>
      <c r="BL39" s="340"/>
      <c r="BN39" s="336" t="s">
        <v>62</v>
      </c>
      <c r="BO39" s="336"/>
      <c r="BP39" s="336"/>
      <c r="BQ39" s="336"/>
      <c r="BR39" s="336"/>
      <c r="BS39" s="336"/>
      <c r="BT39" s="336"/>
      <c r="BU39" s="336"/>
      <c r="BV39" s="336"/>
      <c r="BW39" s="336"/>
      <c r="BX39" s="336"/>
      <c r="BY39" s="340" t="s">
        <v>65</v>
      </c>
      <c r="BZ39" s="340"/>
      <c r="CA39" s="340"/>
      <c r="CB39" s="340"/>
      <c r="CD39" s="336" t="s">
        <v>62</v>
      </c>
      <c r="CE39" s="336"/>
      <c r="CF39" s="336"/>
      <c r="CG39" s="336"/>
      <c r="CH39" s="336"/>
      <c r="CI39" s="336"/>
      <c r="CJ39" s="336"/>
      <c r="CK39" s="336"/>
      <c r="CL39" s="336"/>
      <c r="CM39" s="336"/>
      <c r="CN39" s="336"/>
      <c r="CO39" s="340" t="s">
        <v>65</v>
      </c>
      <c r="CP39" s="340"/>
      <c r="CQ39" s="340"/>
      <c r="CR39" s="340"/>
      <c r="CT39" s="336" t="s">
        <v>62</v>
      </c>
      <c r="CU39" s="336"/>
      <c r="CV39" s="336"/>
      <c r="CW39" s="336"/>
      <c r="CX39" s="336"/>
      <c r="CY39" s="336"/>
      <c r="CZ39" s="336"/>
      <c r="DA39" s="336"/>
      <c r="DB39" s="336"/>
      <c r="DC39" s="336"/>
      <c r="DD39" s="336"/>
      <c r="DE39" s="340" t="s">
        <v>65</v>
      </c>
      <c r="DF39" s="340"/>
      <c r="DG39" s="340"/>
      <c r="DH39" s="340"/>
      <c r="DJ39" s="336" t="s">
        <v>62</v>
      </c>
      <c r="DK39" s="336"/>
      <c r="DL39" s="336"/>
      <c r="DM39" s="336"/>
      <c r="DN39" s="336"/>
      <c r="DO39" s="336"/>
      <c r="DP39" s="336"/>
      <c r="DQ39" s="336"/>
      <c r="DR39" s="336"/>
      <c r="DS39" s="336"/>
      <c r="DT39" s="336"/>
      <c r="DU39" s="340" t="s">
        <v>65</v>
      </c>
      <c r="DV39" s="340"/>
      <c r="DW39" s="340"/>
      <c r="DX39" s="340"/>
    </row>
    <row r="40" spans="2:128" s="128" customFormat="1" ht="17.25">
      <c r="B40" s="337" t="str">
        <f>VLOOKUP(M40,DB!$A$2:$B$49,2,FALSE)</f>
        <v>新庄北</v>
      </c>
      <c r="C40" s="338"/>
      <c r="D40" s="338"/>
      <c r="E40" s="338"/>
      <c r="F40" s="338"/>
      <c r="G40" s="338"/>
      <c r="H40" s="338"/>
      <c r="I40" s="338"/>
      <c r="J40" s="338"/>
      <c r="K40" s="338"/>
      <c r="L40" s="339"/>
      <c r="M40" s="336" t="str">
        <f>+'2日目抽選'!C6</f>
        <v>(富　山)</v>
      </c>
      <c r="N40" s="336"/>
      <c r="O40" s="336"/>
      <c r="P40" s="336"/>
      <c r="Q40" s="128" t="s">
        <v>66</v>
      </c>
      <c r="R40" s="337" t="str">
        <f>VLOOKUP(AC40,DB!$A$2:$B$49,2,FALSE)</f>
        <v>陽東</v>
      </c>
      <c r="S40" s="338"/>
      <c r="T40" s="338"/>
      <c r="U40" s="338"/>
      <c r="V40" s="338"/>
      <c r="W40" s="338"/>
      <c r="X40" s="338"/>
      <c r="Y40" s="338"/>
      <c r="Z40" s="338"/>
      <c r="AA40" s="338"/>
      <c r="AB40" s="339"/>
      <c r="AC40" s="336" t="str">
        <f>+'2日目抽選'!C20</f>
        <v>(栃　木)</v>
      </c>
      <c r="AD40" s="336"/>
      <c r="AE40" s="336"/>
      <c r="AF40" s="336"/>
      <c r="AG40" s="128" t="s">
        <v>67</v>
      </c>
      <c r="AH40" s="337" t="str">
        <f>VLOOKUP(AS40,DB!$A$2:$B$49,2,FALSE)</f>
        <v>田場</v>
      </c>
      <c r="AI40" s="338"/>
      <c r="AJ40" s="338"/>
      <c r="AK40" s="338"/>
      <c r="AL40" s="338"/>
      <c r="AM40" s="338"/>
      <c r="AN40" s="338"/>
      <c r="AO40" s="338"/>
      <c r="AP40" s="338"/>
      <c r="AQ40" s="338"/>
      <c r="AR40" s="339"/>
      <c r="AS40" s="336" t="str">
        <f>+'2日目抽選'!C33</f>
        <v>(沖　縄)</v>
      </c>
      <c r="AT40" s="336"/>
      <c r="AU40" s="336"/>
      <c r="AV40" s="336"/>
      <c r="AW40" s="128" t="s">
        <v>68</v>
      </c>
      <c r="AX40" s="337" t="str">
        <f>VLOOKUP(BI40,DB!$A$2:$B$49,2,FALSE)</f>
        <v>三砂ジュニア</v>
      </c>
      <c r="AY40" s="338"/>
      <c r="AZ40" s="338"/>
      <c r="BA40" s="338"/>
      <c r="BB40" s="338"/>
      <c r="BC40" s="338"/>
      <c r="BD40" s="338"/>
      <c r="BE40" s="338"/>
      <c r="BF40" s="338"/>
      <c r="BG40" s="338"/>
      <c r="BH40" s="339"/>
      <c r="BI40" s="336" t="str">
        <f>+'2日目抽選'!C46</f>
        <v>(東　京)</v>
      </c>
      <c r="BJ40" s="336"/>
      <c r="BK40" s="336"/>
      <c r="BL40" s="336"/>
      <c r="BM40" s="128" t="s">
        <v>69</v>
      </c>
      <c r="BN40" s="337" t="str">
        <f>VLOOKUP(BY40,DB!$A$2:$B$49,2,FALSE)</f>
        <v>木崎野小Ｃ</v>
      </c>
      <c r="BO40" s="338"/>
      <c r="BP40" s="338"/>
      <c r="BQ40" s="338"/>
      <c r="BR40" s="338"/>
      <c r="BS40" s="338"/>
      <c r="BT40" s="338"/>
      <c r="BU40" s="338"/>
      <c r="BV40" s="338"/>
      <c r="BW40" s="338"/>
      <c r="BX40" s="339"/>
      <c r="BY40" s="336" t="str">
        <f>+'2日目抽選'!C59</f>
        <v>(青　森)</v>
      </c>
      <c r="BZ40" s="336"/>
      <c r="CA40" s="336"/>
      <c r="CB40" s="336"/>
      <c r="CC40" s="128" t="s">
        <v>70</v>
      </c>
      <c r="CD40" s="337" t="str">
        <f>VLOOKUP(CO40,DB!$A$2:$B$49,2,FALSE)</f>
        <v>香南ＶＢＣ</v>
      </c>
      <c r="CE40" s="338"/>
      <c r="CF40" s="338"/>
      <c r="CG40" s="338"/>
      <c r="CH40" s="338"/>
      <c r="CI40" s="338"/>
      <c r="CJ40" s="338"/>
      <c r="CK40" s="338"/>
      <c r="CL40" s="338"/>
      <c r="CM40" s="338"/>
      <c r="CN40" s="339"/>
      <c r="CO40" s="336" t="str">
        <f>+'2日目抽選'!C72</f>
        <v>(香　川)</v>
      </c>
      <c r="CP40" s="336"/>
      <c r="CQ40" s="336"/>
      <c r="CR40" s="336"/>
      <c r="CS40" s="128" t="s">
        <v>71</v>
      </c>
      <c r="CT40" s="337" t="str">
        <f>VLOOKUP(DE40,DB!$A$2:$B$49,2,FALSE)</f>
        <v>葛城</v>
      </c>
      <c r="CU40" s="338"/>
      <c r="CV40" s="338"/>
      <c r="CW40" s="338"/>
      <c r="CX40" s="338"/>
      <c r="CY40" s="338"/>
      <c r="CZ40" s="338"/>
      <c r="DA40" s="338"/>
      <c r="DB40" s="338"/>
      <c r="DC40" s="338"/>
      <c r="DD40" s="339"/>
      <c r="DE40" s="336" t="str">
        <f>+'2日目抽選'!C85</f>
        <v>(奈　良)</v>
      </c>
      <c r="DF40" s="336"/>
      <c r="DG40" s="336"/>
      <c r="DH40" s="336"/>
      <c r="DI40" s="128" t="s">
        <v>72</v>
      </c>
      <c r="DJ40" s="337" t="str">
        <f>VLOOKUP(DU40,DB!$A$2:$B$49,2,FALSE)</f>
        <v>阿智クラブ</v>
      </c>
      <c r="DK40" s="338"/>
      <c r="DL40" s="338"/>
      <c r="DM40" s="338"/>
      <c r="DN40" s="338"/>
      <c r="DO40" s="338"/>
      <c r="DP40" s="338"/>
      <c r="DQ40" s="338"/>
      <c r="DR40" s="338"/>
      <c r="DS40" s="338"/>
      <c r="DT40" s="339"/>
      <c r="DU40" s="336" t="str">
        <f>+'2日目抽選'!C98</f>
        <v>(長　野)</v>
      </c>
      <c r="DV40" s="336"/>
      <c r="DW40" s="336"/>
      <c r="DX40" s="336"/>
    </row>
    <row r="41" spans="2:128" s="128" customFormat="1" ht="17.25">
      <c r="B41" s="337" t="str">
        <f>VLOOKUP(M41,DB!$A$2:$B$49,2,FALSE)</f>
        <v>多賀城</v>
      </c>
      <c r="C41" s="338"/>
      <c r="D41" s="338"/>
      <c r="E41" s="338"/>
      <c r="F41" s="338"/>
      <c r="G41" s="338"/>
      <c r="H41" s="338"/>
      <c r="I41" s="338"/>
      <c r="J41" s="338"/>
      <c r="K41" s="338"/>
      <c r="L41" s="339"/>
      <c r="M41" s="336" t="str">
        <f>+'2日目抽選'!B12</f>
        <v>(宮　城)</v>
      </c>
      <c r="N41" s="336"/>
      <c r="O41" s="336"/>
      <c r="P41" s="336"/>
      <c r="Q41" s="128" t="s">
        <v>66</v>
      </c>
      <c r="R41" s="337" t="str">
        <f>VLOOKUP(AC41,DB!$A$2:$B$49,2,FALSE)</f>
        <v>江別中央</v>
      </c>
      <c r="S41" s="338"/>
      <c r="T41" s="338"/>
      <c r="U41" s="338"/>
      <c r="V41" s="338"/>
      <c r="W41" s="338"/>
      <c r="X41" s="338"/>
      <c r="Y41" s="338"/>
      <c r="Z41" s="338"/>
      <c r="AA41" s="338"/>
      <c r="AB41" s="339"/>
      <c r="AC41" s="336" t="str">
        <f>+'2日目抽選'!B26</f>
        <v>(南北海道)</v>
      </c>
      <c r="AD41" s="336"/>
      <c r="AE41" s="336"/>
      <c r="AF41" s="336"/>
      <c r="AG41" s="128" t="s">
        <v>67</v>
      </c>
      <c r="AH41" s="337" t="str">
        <f>VLOOKUP(AS41,DB!$A$2:$B$49,2,FALSE)</f>
        <v>山東小</v>
      </c>
      <c r="AI41" s="338"/>
      <c r="AJ41" s="338"/>
      <c r="AK41" s="338"/>
      <c r="AL41" s="338"/>
      <c r="AM41" s="338"/>
      <c r="AN41" s="338"/>
      <c r="AO41" s="338"/>
      <c r="AP41" s="338"/>
      <c r="AQ41" s="338"/>
      <c r="AR41" s="339"/>
      <c r="AS41" s="336" t="str">
        <f>+'2日目抽選'!B39</f>
        <v>(山　形)</v>
      </c>
      <c r="AT41" s="336"/>
      <c r="AU41" s="336"/>
      <c r="AV41" s="336"/>
      <c r="AW41" s="128" t="s">
        <v>68</v>
      </c>
      <c r="AX41" s="337" t="str">
        <f>VLOOKUP(BI41,DB!$A$2:$B$49,2,FALSE)</f>
        <v>サンライズ</v>
      </c>
      <c r="AY41" s="338"/>
      <c r="AZ41" s="338"/>
      <c r="BA41" s="338"/>
      <c r="BB41" s="338"/>
      <c r="BC41" s="338"/>
      <c r="BD41" s="338"/>
      <c r="BE41" s="338"/>
      <c r="BF41" s="338"/>
      <c r="BG41" s="338"/>
      <c r="BH41" s="339"/>
      <c r="BI41" s="336" t="str">
        <f>+'2日目抽選'!B52</f>
        <v>(石　川)</v>
      </c>
      <c r="BJ41" s="336"/>
      <c r="BK41" s="336"/>
      <c r="BL41" s="336"/>
      <c r="BM41" s="128" t="s">
        <v>69</v>
      </c>
      <c r="BN41" s="337" t="str">
        <f>VLOOKUP(BY41,DB!$A$2:$B$49,2,FALSE)</f>
        <v>奥州胆沢</v>
      </c>
      <c r="BO41" s="338"/>
      <c r="BP41" s="338"/>
      <c r="BQ41" s="338"/>
      <c r="BR41" s="338"/>
      <c r="BS41" s="338"/>
      <c r="BT41" s="338"/>
      <c r="BU41" s="338"/>
      <c r="BV41" s="338"/>
      <c r="BW41" s="338"/>
      <c r="BX41" s="339"/>
      <c r="BY41" s="336" t="str">
        <f>+'2日目抽選'!B65</f>
        <v>(岩　手)</v>
      </c>
      <c r="BZ41" s="336"/>
      <c r="CA41" s="336"/>
      <c r="CB41" s="336"/>
      <c r="CC41" s="128" t="s">
        <v>70</v>
      </c>
      <c r="CD41" s="337" t="str">
        <f>VLOOKUP(CO41,DB!$A$2:$B$49,2,FALSE)</f>
        <v>湯田</v>
      </c>
      <c r="CE41" s="338"/>
      <c r="CF41" s="338"/>
      <c r="CG41" s="338"/>
      <c r="CH41" s="338"/>
      <c r="CI41" s="338"/>
      <c r="CJ41" s="338"/>
      <c r="CK41" s="338"/>
      <c r="CL41" s="338"/>
      <c r="CM41" s="338"/>
      <c r="CN41" s="339"/>
      <c r="CO41" s="336" t="str">
        <f>+'2日目抽選'!B78</f>
        <v>(山　梨)</v>
      </c>
      <c r="CP41" s="336"/>
      <c r="CQ41" s="336"/>
      <c r="CR41" s="336"/>
      <c r="CS41" s="128" t="s">
        <v>71</v>
      </c>
      <c r="CT41" s="337" t="str">
        <f>VLOOKUP(DE41,DB!$A$2:$B$49,2,FALSE)</f>
        <v>広田クラブ</v>
      </c>
      <c r="CU41" s="338"/>
      <c r="CV41" s="338"/>
      <c r="CW41" s="338"/>
      <c r="CX41" s="338"/>
      <c r="CY41" s="338"/>
      <c r="CZ41" s="338"/>
      <c r="DA41" s="338"/>
      <c r="DB41" s="338"/>
      <c r="DC41" s="338"/>
      <c r="DD41" s="339"/>
      <c r="DE41" s="336" t="str">
        <f>+'2日目抽選'!B91</f>
        <v>(長　崎)</v>
      </c>
      <c r="DF41" s="336"/>
      <c r="DG41" s="336"/>
      <c r="DH41" s="336"/>
      <c r="DI41" s="128" t="s">
        <v>72</v>
      </c>
      <c r="DJ41" s="337" t="str">
        <f>VLOOKUP(DU41,DB!$A$2:$B$49,2,FALSE)</f>
        <v>藤原</v>
      </c>
      <c r="DK41" s="338"/>
      <c r="DL41" s="338"/>
      <c r="DM41" s="338"/>
      <c r="DN41" s="338"/>
      <c r="DO41" s="338"/>
      <c r="DP41" s="338"/>
      <c r="DQ41" s="338"/>
      <c r="DR41" s="338"/>
      <c r="DS41" s="338"/>
      <c r="DT41" s="339"/>
      <c r="DU41" s="336" t="str">
        <f>+'2日目抽選'!B104</f>
        <v>(大　分)</v>
      </c>
      <c r="DV41" s="336"/>
      <c r="DW41" s="336"/>
      <c r="DX41" s="336"/>
    </row>
    <row r="42" spans="2:128" s="128" customFormat="1" ht="17.25">
      <c r="B42" s="337" t="str">
        <f>VLOOKUP(M42,DB!$A$2:$B$49,2,FALSE)</f>
        <v>大井ＪＶＣ</v>
      </c>
      <c r="C42" s="338"/>
      <c r="D42" s="338"/>
      <c r="E42" s="338"/>
      <c r="F42" s="338"/>
      <c r="G42" s="338"/>
      <c r="H42" s="338"/>
      <c r="I42" s="338"/>
      <c r="J42" s="338"/>
      <c r="K42" s="338"/>
      <c r="L42" s="339"/>
      <c r="M42" s="336" t="str">
        <f>+'2日目抽選'!D12</f>
        <v>(京　都)</v>
      </c>
      <c r="N42" s="336"/>
      <c r="O42" s="336"/>
      <c r="P42" s="336"/>
      <c r="Q42" s="128" t="s">
        <v>66</v>
      </c>
      <c r="R42" s="337" t="str">
        <f>VLOOKUP(AC42,DB!$A$2:$B$49,2,FALSE)</f>
        <v>ＳＶＪ</v>
      </c>
      <c r="S42" s="338"/>
      <c r="T42" s="338"/>
      <c r="U42" s="338"/>
      <c r="V42" s="338"/>
      <c r="W42" s="338"/>
      <c r="X42" s="338"/>
      <c r="Y42" s="338"/>
      <c r="Z42" s="338"/>
      <c r="AA42" s="338"/>
      <c r="AB42" s="339"/>
      <c r="AC42" s="336" t="str">
        <f>+'2日目抽選'!D26</f>
        <v>(静　岡)</v>
      </c>
      <c r="AD42" s="336"/>
      <c r="AE42" s="336"/>
      <c r="AF42" s="336"/>
      <c r="AG42" s="128" t="s">
        <v>67</v>
      </c>
      <c r="AH42" s="337" t="str">
        <f>VLOOKUP(AS42,DB!$A$2:$B$49,2,FALSE)</f>
        <v>豊頃</v>
      </c>
      <c r="AI42" s="338"/>
      <c r="AJ42" s="338"/>
      <c r="AK42" s="338"/>
      <c r="AL42" s="338"/>
      <c r="AM42" s="338"/>
      <c r="AN42" s="338"/>
      <c r="AO42" s="338"/>
      <c r="AP42" s="338"/>
      <c r="AQ42" s="338"/>
      <c r="AR42" s="339"/>
      <c r="AS42" s="336" t="str">
        <f>+'2日目抽選'!D39</f>
        <v>(北北海道)</v>
      </c>
      <c r="AT42" s="336"/>
      <c r="AU42" s="336"/>
      <c r="AV42" s="336"/>
      <c r="AW42" s="128" t="s">
        <v>68</v>
      </c>
      <c r="AX42" s="337" t="str">
        <f>VLOOKUP(BI42,DB!$A$2:$B$49,2,FALSE)</f>
        <v>みかつき</v>
      </c>
      <c r="AY42" s="338"/>
      <c r="AZ42" s="338"/>
      <c r="BA42" s="338"/>
      <c r="BB42" s="338"/>
      <c r="BC42" s="338"/>
      <c r="BD42" s="338"/>
      <c r="BE42" s="338"/>
      <c r="BF42" s="338"/>
      <c r="BG42" s="338"/>
      <c r="BH42" s="339"/>
      <c r="BI42" s="336" t="str">
        <f>+'2日目抽選'!D52</f>
        <v>(佐　賀)</v>
      </c>
      <c r="BJ42" s="336"/>
      <c r="BK42" s="336"/>
      <c r="BL42" s="336"/>
      <c r="BM42" s="128" t="s">
        <v>69</v>
      </c>
      <c r="BN42" s="337" t="str">
        <f>VLOOKUP(BY42,DB!$A$2:$B$49,2,FALSE)</f>
        <v>高須</v>
      </c>
      <c r="BO42" s="338"/>
      <c r="BP42" s="338"/>
      <c r="BQ42" s="338"/>
      <c r="BR42" s="338"/>
      <c r="BS42" s="338"/>
      <c r="BT42" s="338"/>
      <c r="BU42" s="338"/>
      <c r="BV42" s="338"/>
      <c r="BW42" s="338"/>
      <c r="BX42" s="339"/>
      <c r="BY42" s="336" t="str">
        <f>+'2日目抽選'!D65</f>
        <v>(岐　阜)</v>
      </c>
      <c r="BZ42" s="336"/>
      <c r="CA42" s="336"/>
      <c r="CB42" s="336"/>
      <c r="CC42" s="128" t="s">
        <v>70</v>
      </c>
      <c r="CD42" s="337" t="str">
        <f>VLOOKUP(CO42,DB!$A$2:$B$49,2,FALSE)</f>
        <v>茨木ＪＶＣ</v>
      </c>
      <c r="CE42" s="338"/>
      <c r="CF42" s="338"/>
      <c r="CG42" s="338"/>
      <c r="CH42" s="338"/>
      <c r="CI42" s="338"/>
      <c r="CJ42" s="338"/>
      <c r="CK42" s="338"/>
      <c r="CL42" s="338"/>
      <c r="CM42" s="338"/>
      <c r="CN42" s="339"/>
      <c r="CO42" s="336" t="str">
        <f>+'2日目抽選'!D78</f>
        <v>(大　阪)</v>
      </c>
      <c r="CP42" s="336"/>
      <c r="CQ42" s="336"/>
      <c r="CR42" s="336"/>
      <c r="CS42" s="128" t="s">
        <v>73</v>
      </c>
      <c r="CT42" s="337" t="str">
        <f>VLOOKUP(DE42,DB!$A$2:$B$49,2,FALSE)</f>
        <v>那智ウイングス</v>
      </c>
      <c r="CU42" s="338"/>
      <c r="CV42" s="338"/>
      <c r="CW42" s="338"/>
      <c r="CX42" s="338"/>
      <c r="CY42" s="338"/>
      <c r="CZ42" s="338"/>
      <c r="DA42" s="338"/>
      <c r="DB42" s="338"/>
      <c r="DC42" s="338"/>
      <c r="DD42" s="339"/>
      <c r="DE42" s="336" t="str">
        <f>+'2日目抽選'!D91</f>
        <v>(和歌山)</v>
      </c>
      <c r="DF42" s="336"/>
      <c r="DG42" s="336"/>
      <c r="DH42" s="336"/>
      <c r="DI42" s="128" t="s">
        <v>72</v>
      </c>
      <c r="DJ42" s="337" t="str">
        <f>VLOOKUP(DU42,DB!$A$2:$B$49,2,FALSE)</f>
        <v>みつわ台</v>
      </c>
      <c r="DK42" s="338"/>
      <c r="DL42" s="338"/>
      <c r="DM42" s="338"/>
      <c r="DN42" s="338"/>
      <c r="DO42" s="338"/>
      <c r="DP42" s="338"/>
      <c r="DQ42" s="338"/>
      <c r="DR42" s="338"/>
      <c r="DS42" s="338"/>
      <c r="DT42" s="339"/>
      <c r="DU42" s="336" t="str">
        <f>+'2日目抽選'!D104</f>
        <v>(千　葉)</v>
      </c>
      <c r="DV42" s="336"/>
      <c r="DW42" s="336"/>
      <c r="DX42" s="336"/>
    </row>
    <row r="43" spans="2:128" s="128" customFormat="1" ht="17.25">
      <c r="B43" s="337" t="str">
        <f>VLOOKUP(M43,DB!$A$2:$B$49,2,FALSE)</f>
        <v>高浜ＪＶＣ</v>
      </c>
      <c r="C43" s="338"/>
      <c r="D43" s="338"/>
      <c r="E43" s="338"/>
      <c r="F43" s="338"/>
      <c r="G43" s="338"/>
      <c r="H43" s="338"/>
      <c r="I43" s="338"/>
      <c r="J43" s="338"/>
      <c r="K43" s="338"/>
      <c r="L43" s="339"/>
      <c r="M43" s="336" t="str">
        <f>+'2日目抽選'!G6</f>
        <v>(兵　庫)</v>
      </c>
      <c r="N43" s="336"/>
      <c r="O43" s="336"/>
      <c r="P43" s="336"/>
      <c r="Q43" s="128" t="s">
        <v>6</v>
      </c>
      <c r="R43" s="337" t="str">
        <f>VLOOKUP(AC43,DB!$A$2:$B$49,2,FALSE)</f>
        <v>小名浜西</v>
      </c>
      <c r="S43" s="338"/>
      <c r="T43" s="338"/>
      <c r="U43" s="338"/>
      <c r="V43" s="338"/>
      <c r="W43" s="338"/>
      <c r="X43" s="338"/>
      <c r="Y43" s="338"/>
      <c r="Z43" s="338"/>
      <c r="AA43" s="338"/>
      <c r="AB43" s="339"/>
      <c r="AC43" s="336" t="str">
        <f>+'2日目抽選'!G20</f>
        <v>(福　島)</v>
      </c>
      <c r="AD43" s="336"/>
      <c r="AE43" s="336"/>
      <c r="AF43" s="336"/>
      <c r="AG43" s="128" t="s">
        <v>67</v>
      </c>
      <c r="AH43" s="337" t="str">
        <f>VLOOKUP(AS43,DB!$A$2:$B$49,2,FALSE)</f>
        <v>はやぶさ</v>
      </c>
      <c r="AI43" s="338"/>
      <c r="AJ43" s="338"/>
      <c r="AK43" s="338"/>
      <c r="AL43" s="338"/>
      <c r="AM43" s="338"/>
      <c r="AN43" s="338"/>
      <c r="AO43" s="338"/>
      <c r="AP43" s="338"/>
      <c r="AQ43" s="338"/>
      <c r="AR43" s="339"/>
      <c r="AS43" s="336" t="str">
        <f>+'2日目抽選'!G33</f>
        <v>(滋　賀)</v>
      </c>
      <c r="AT43" s="336"/>
      <c r="AU43" s="336"/>
      <c r="AV43" s="336"/>
      <c r="AW43" s="128" t="s">
        <v>74</v>
      </c>
      <c r="AX43" s="337" t="str">
        <f>VLOOKUP(BI43,DB!$A$2:$B$49,2,FALSE)</f>
        <v>服間ＪＶＣ</v>
      </c>
      <c r="AY43" s="338"/>
      <c r="AZ43" s="338"/>
      <c r="BA43" s="338"/>
      <c r="BB43" s="338"/>
      <c r="BC43" s="338"/>
      <c r="BD43" s="338"/>
      <c r="BE43" s="338"/>
      <c r="BF43" s="338"/>
      <c r="BG43" s="338"/>
      <c r="BH43" s="339"/>
      <c r="BI43" s="336" t="str">
        <f>+'2日目抽選'!G46</f>
        <v>(福　井)</v>
      </c>
      <c r="BJ43" s="336"/>
      <c r="BK43" s="336"/>
      <c r="BL43" s="336"/>
      <c r="BM43" s="128" t="s">
        <v>69</v>
      </c>
      <c r="BN43" s="337" t="str">
        <f>VLOOKUP(BY43,DB!$A$2:$B$49,2,FALSE)</f>
        <v>大井</v>
      </c>
      <c r="BO43" s="338"/>
      <c r="BP43" s="338"/>
      <c r="BQ43" s="338"/>
      <c r="BR43" s="338"/>
      <c r="BS43" s="338"/>
      <c r="BT43" s="338"/>
      <c r="BU43" s="338"/>
      <c r="BV43" s="338"/>
      <c r="BW43" s="338"/>
      <c r="BX43" s="339"/>
      <c r="BY43" s="336" t="str">
        <f>+'2日目抽選'!G59</f>
        <v>(埼　玉)</v>
      </c>
      <c r="BZ43" s="336"/>
      <c r="CA43" s="336"/>
      <c r="CB43" s="336"/>
      <c r="CC43" s="128" t="s">
        <v>75</v>
      </c>
      <c r="CD43" s="337" t="str">
        <f>VLOOKUP(CO43,DB!$A$2:$B$49,2,FALSE)</f>
        <v>八本松</v>
      </c>
      <c r="CE43" s="338"/>
      <c r="CF43" s="338"/>
      <c r="CG43" s="338"/>
      <c r="CH43" s="338"/>
      <c r="CI43" s="338"/>
      <c r="CJ43" s="338"/>
      <c r="CK43" s="338"/>
      <c r="CL43" s="338"/>
      <c r="CM43" s="338"/>
      <c r="CN43" s="339"/>
      <c r="CO43" s="336" t="str">
        <f>+'2日目抽選'!G72</f>
        <v>(広　島)</v>
      </c>
      <c r="CP43" s="336"/>
      <c r="CQ43" s="336"/>
      <c r="CR43" s="336"/>
      <c r="CS43" s="128" t="s">
        <v>71</v>
      </c>
      <c r="CT43" s="337" t="str">
        <f>VLOOKUP(DE43,DB!$A$2:$B$49,2,FALSE)</f>
        <v>粕屋ＪＶＣ</v>
      </c>
      <c r="CU43" s="338"/>
      <c r="CV43" s="338"/>
      <c r="CW43" s="338"/>
      <c r="CX43" s="338"/>
      <c r="CY43" s="338"/>
      <c r="CZ43" s="338"/>
      <c r="DA43" s="338"/>
      <c r="DB43" s="338"/>
      <c r="DC43" s="338"/>
      <c r="DD43" s="339"/>
      <c r="DE43" s="336" t="str">
        <f>+'2日目抽選'!G85</f>
        <v>(福　岡)</v>
      </c>
      <c r="DF43" s="336"/>
      <c r="DG43" s="336"/>
      <c r="DH43" s="336"/>
      <c r="DI43" s="128" t="s">
        <v>76</v>
      </c>
      <c r="DJ43" s="337" t="str">
        <f>VLOOKUP(DU43,DB!$A$2:$B$49,2,FALSE)</f>
        <v>津田浜っ子ＶＣ</v>
      </c>
      <c r="DK43" s="338"/>
      <c r="DL43" s="338"/>
      <c r="DM43" s="338"/>
      <c r="DN43" s="338"/>
      <c r="DO43" s="338"/>
      <c r="DP43" s="338"/>
      <c r="DQ43" s="338"/>
      <c r="DR43" s="338"/>
      <c r="DS43" s="338"/>
      <c r="DT43" s="339"/>
      <c r="DU43" s="336" t="str">
        <f>+'2日目抽選'!G98</f>
        <v>(徳　島)</v>
      </c>
      <c r="DV43" s="336"/>
      <c r="DW43" s="336"/>
      <c r="DX43" s="336"/>
    </row>
    <row r="44" spans="2:128" s="128" customFormat="1" ht="17.25">
      <c r="B44" s="337" t="str">
        <f>VLOOKUP(M44,DB!$A$2:$B$49,2,FALSE)</f>
        <v>姶良なぎさ</v>
      </c>
      <c r="C44" s="338"/>
      <c r="D44" s="338"/>
      <c r="E44" s="338"/>
      <c r="F44" s="338"/>
      <c r="G44" s="338"/>
      <c r="H44" s="338"/>
      <c r="I44" s="338"/>
      <c r="J44" s="338"/>
      <c r="K44" s="338"/>
      <c r="L44" s="339"/>
      <c r="M44" s="336" t="str">
        <f>+'2日目抽選'!F12</f>
        <v>(鹿児島)</v>
      </c>
      <c r="N44" s="336"/>
      <c r="O44" s="336"/>
      <c r="P44" s="336"/>
      <c r="Q44" s="128" t="s">
        <v>66</v>
      </c>
      <c r="R44" s="337" t="str">
        <f>VLOOKUP(AC44,DB!$A$2:$B$49,2,FALSE)</f>
        <v>きのと</v>
      </c>
      <c r="S44" s="338"/>
      <c r="T44" s="338"/>
      <c r="U44" s="338"/>
      <c r="V44" s="338"/>
      <c r="W44" s="338"/>
      <c r="X44" s="338"/>
      <c r="Y44" s="338"/>
      <c r="Z44" s="338"/>
      <c r="AA44" s="338"/>
      <c r="AB44" s="339"/>
      <c r="AC44" s="336" t="str">
        <f>+'2日目抽選'!F26</f>
        <v>(新　潟)</v>
      </c>
      <c r="AD44" s="336"/>
      <c r="AE44" s="336"/>
      <c r="AF44" s="336"/>
      <c r="AG44" s="128" t="s">
        <v>77</v>
      </c>
      <c r="AH44" s="337" t="str">
        <f>VLOOKUP(AS44,DB!$A$2:$B$49,2,FALSE)</f>
        <v>益城中央</v>
      </c>
      <c r="AI44" s="338"/>
      <c r="AJ44" s="338"/>
      <c r="AK44" s="338"/>
      <c r="AL44" s="338"/>
      <c r="AM44" s="338"/>
      <c r="AN44" s="338"/>
      <c r="AO44" s="338"/>
      <c r="AP44" s="338"/>
      <c r="AQ44" s="338"/>
      <c r="AR44" s="339"/>
      <c r="AS44" s="336" t="str">
        <f>+'2日目抽選'!F39</f>
        <v>(熊　本)</v>
      </c>
      <c r="AT44" s="336"/>
      <c r="AU44" s="336"/>
      <c r="AV44" s="336"/>
      <c r="AW44" s="128" t="s">
        <v>68</v>
      </c>
      <c r="AX44" s="337" t="str">
        <f>VLOOKUP(BI44,DB!$A$2:$B$49,2,FALSE)</f>
        <v>住吉女子</v>
      </c>
      <c r="AY44" s="338"/>
      <c r="AZ44" s="338"/>
      <c r="BA44" s="338"/>
      <c r="BB44" s="338"/>
      <c r="BC44" s="338"/>
      <c r="BD44" s="338"/>
      <c r="BE44" s="338"/>
      <c r="BF44" s="338"/>
      <c r="BG44" s="338"/>
      <c r="BH44" s="339"/>
      <c r="BI44" s="336" t="str">
        <f>+'2日目抽選'!F52</f>
        <v>(鳥　取)</v>
      </c>
      <c r="BJ44" s="336"/>
      <c r="BK44" s="336"/>
      <c r="BL44" s="336"/>
      <c r="BM44" s="128" t="s">
        <v>7</v>
      </c>
      <c r="BN44" s="337" t="str">
        <f>VLOOKUP(BY44,DB!$A$2:$B$49,2,FALSE)</f>
        <v>ＭＩＢＵⅡ</v>
      </c>
      <c r="BO44" s="338"/>
      <c r="BP44" s="338"/>
      <c r="BQ44" s="338"/>
      <c r="BR44" s="338"/>
      <c r="BS44" s="338"/>
      <c r="BT44" s="338"/>
      <c r="BU44" s="338"/>
      <c r="BV44" s="338"/>
      <c r="BW44" s="338"/>
      <c r="BX44" s="339"/>
      <c r="BY44" s="336" t="str">
        <f>+'2日目抽選'!F65</f>
        <v>(愛　媛)</v>
      </c>
      <c r="BZ44" s="336"/>
      <c r="CA44" s="336"/>
      <c r="CB44" s="336"/>
      <c r="CC44" s="128" t="s">
        <v>78</v>
      </c>
      <c r="CD44" s="337" t="str">
        <f>VLOOKUP(CO44,DB!$A$2:$B$49,2,FALSE)</f>
        <v>中仙</v>
      </c>
      <c r="CE44" s="338"/>
      <c r="CF44" s="338"/>
      <c r="CG44" s="338"/>
      <c r="CH44" s="338"/>
      <c r="CI44" s="338"/>
      <c r="CJ44" s="338"/>
      <c r="CK44" s="338"/>
      <c r="CL44" s="338"/>
      <c r="CM44" s="338"/>
      <c r="CN44" s="339"/>
      <c r="CO44" s="336" t="str">
        <f>+'2日目抽選'!F78</f>
        <v>(秋　田)</v>
      </c>
      <c r="CP44" s="336"/>
      <c r="CQ44" s="336"/>
      <c r="CR44" s="336"/>
      <c r="CS44" s="128" t="s">
        <v>71</v>
      </c>
      <c r="CT44" s="337" t="str">
        <f>VLOOKUP(DE44,DB!$A$2:$B$49,2,FALSE)</f>
        <v>野市東</v>
      </c>
      <c r="CU44" s="338"/>
      <c r="CV44" s="338"/>
      <c r="CW44" s="338"/>
      <c r="CX44" s="338"/>
      <c r="CY44" s="338"/>
      <c r="CZ44" s="338"/>
      <c r="DA44" s="338"/>
      <c r="DB44" s="338"/>
      <c r="DC44" s="338"/>
      <c r="DD44" s="339"/>
      <c r="DE44" s="336" t="str">
        <f>+'2日目抽選'!F91</f>
        <v>(高　知)</v>
      </c>
      <c r="DF44" s="336"/>
      <c r="DG44" s="336"/>
      <c r="DH44" s="336"/>
      <c r="DI44" s="128" t="s">
        <v>72</v>
      </c>
      <c r="DJ44" s="337" t="str">
        <f>VLOOKUP(DU44,DB!$A$2:$B$49,2,FALSE)</f>
        <v>富岡南</v>
      </c>
      <c r="DK44" s="338"/>
      <c r="DL44" s="338"/>
      <c r="DM44" s="338"/>
      <c r="DN44" s="338"/>
      <c r="DO44" s="338"/>
      <c r="DP44" s="338"/>
      <c r="DQ44" s="338"/>
      <c r="DR44" s="338"/>
      <c r="DS44" s="338"/>
      <c r="DT44" s="339"/>
      <c r="DU44" s="336" t="str">
        <f>+'2日目抽選'!F104</f>
        <v>(群　馬)</v>
      </c>
      <c r="DV44" s="336"/>
      <c r="DW44" s="336"/>
      <c r="DX44" s="336"/>
    </row>
    <row r="45" spans="2:128" s="128" customFormat="1" ht="17.25">
      <c r="B45" s="337" t="str">
        <f>VLOOKUP(M45,DB!$A$2:$B$49,2,FALSE)</f>
        <v>茶屋町</v>
      </c>
      <c r="C45" s="338"/>
      <c r="D45" s="338"/>
      <c r="E45" s="338"/>
      <c r="F45" s="338"/>
      <c r="G45" s="338"/>
      <c r="H45" s="338"/>
      <c r="I45" s="338"/>
      <c r="J45" s="338"/>
      <c r="K45" s="338"/>
      <c r="L45" s="339"/>
      <c r="M45" s="336" t="str">
        <f>+'2日目抽選'!H12</f>
        <v>(岡　山)</v>
      </c>
      <c r="N45" s="336"/>
      <c r="O45" s="336"/>
      <c r="P45" s="336"/>
      <c r="Q45" s="128" t="s">
        <v>79</v>
      </c>
      <c r="R45" s="337" t="str">
        <f>VLOOKUP(AC45,DB!$A$2:$B$49,2,FALSE)</f>
        <v>本庄</v>
      </c>
      <c r="S45" s="338"/>
      <c r="T45" s="338"/>
      <c r="U45" s="338"/>
      <c r="V45" s="338"/>
      <c r="W45" s="338"/>
      <c r="X45" s="338"/>
      <c r="Y45" s="338"/>
      <c r="Z45" s="338"/>
      <c r="AA45" s="338"/>
      <c r="AB45" s="339"/>
      <c r="AC45" s="336" t="str">
        <f>+'2日目抽選'!H26</f>
        <v>(島　根)</v>
      </c>
      <c r="AD45" s="336"/>
      <c r="AE45" s="336"/>
      <c r="AF45" s="336"/>
      <c r="AG45" s="128" t="s">
        <v>67</v>
      </c>
      <c r="AH45" s="337" t="str">
        <f>VLOOKUP(AS45,DB!$A$2:$B$49,2,FALSE)</f>
        <v>夢が丘</v>
      </c>
      <c r="AI45" s="338"/>
      <c r="AJ45" s="338"/>
      <c r="AK45" s="338"/>
      <c r="AL45" s="338"/>
      <c r="AM45" s="338"/>
      <c r="AN45" s="338"/>
      <c r="AO45" s="338"/>
      <c r="AP45" s="338"/>
      <c r="AQ45" s="338"/>
      <c r="AR45" s="339"/>
      <c r="AS45" s="336" t="str">
        <f>+'2日目抽選'!H39</f>
        <v>(山　口)</v>
      </c>
      <c r="AT45" s="336"/>
      <c r="AU45" s="336"/>
      <c r="AV45" s="336"/>
      <c r="AW45" s="128" t="s">
        <v>74</v>
      </c>
      <c r="AX45" s="337" t="str">
        <f>VLOOKUP(BI45,DB!$A$2:$B$49,2,FALSE)</f>
        <v>岡崎ＪＶＣ</v>
      </c>
      <c r="AY45" s="338"/>
      <c r="AZ45" s="338"/>
      <c r="BA45" s="338"/>
      <c r="BB45" s="338"/>
      <c r="BC45" s="338"/>
      <c r="BD45" s="338"/>
      <c r="BE45" s="338"/>
      <c r="BF45" s="338"/>
      <c r="BG45" s="338"/>
      <c r="BH45" s="339"/>
      <c r="BI45" s="336" t="str">
        <f>+'2日目抽選'!H52</f>
        <v>(愛　知)</v>
      </c>
      <c r="BJ45" s="336"/>
      <c r="BK45" s="336"/>
      <c r="BL45" s="336"/>
      <c r="BM45" s="128" t="s">
        <v>80</v>
      </c>
      <c r="BN45" s="337" t="str">
        <f>VLOOKUP(BY45,DB!$A$2:$B$49,2,FALSE)</f>
        <v>ソルＧ</v>
      </c>
      <c r="BO45" s="338"/>
      <c r="BP45" s="338"/>
      <c r="BQ45" s="338"/>
      <c r="BR45" s="338"/>
      <c r="BS45" s="338"/>
      <c r="BT45" s="338"/>
      <c r="BU45" s="338"/>
      <c r="BV45" s="338"/>
      <c r="BW45" s="338"/>
      <c r="BX45" s="339"/>
      <c r="BY45" s="336" t="str">
        <f>+'2日目抽選'!H65</f>
        <v>(神奈川)</v>
      </c>
      <c r="BZ45" s="336"/>
      <c r="CA45" s="336"/>
      <c r="CB45" s="336"/>
      <c r="CC45" s="128" t="s">
        <v>75</v>
      </c>
      <c r="CD45" s="337" t="str">
        <f>VLOOKUP(CO45,DB!$A$2:$B$49,2,FALSE)</f>
        <v>亀山</v>
      </c>
      <c r="CE45" s="338"/>
      <c r="CF45" s="338"/>
      <c r="CG45" s="338"/>
      <c r="CH45" s="338"/>
      <c r="CI45" s="338"/>
      <c r="CJ45" s="338"/>
      <c r="CK45" s="338"/>
      <c r="CL45" s="338"/>
      <c r="CM45" s="338"/>
      <c r="CN45" s="339"/>
      <c r="CO45" s="336" t="str">
        <f>+'2日目抽選'!H78</f>
        <v>(三　重)</v>
      </c>
      <c r="CP45" s="336"/>
      <c r="CQ45" s="336"/>
      <c r="CR45" s="336"/>
      <c r="CS45" s="128" t="s">
        <v>71</v>
      </c>
      <c r="CT45" s="337" t="str">
        <f>VLOOKUP(DE45,DB!$A$2:$B$49,2,FALSE)</f>
        <v>ラビッツ</v>
      </c>
      <c r="CU45" s="338"/>
      <c r="CV45" s="338"/>
      <c r="CW45" s="338"/>
      <c r="CX45" s="338"/>
      <c r="CY45" s="338"/>
      <c r="CZ45" s="338"/>
      <c r="DA45" s="338"/>
      <c r="DB45" s="338"/>
      <c r="DC45" s="338"/>
      <c r="DD45" s="339"/>
      <c r="DE45" s="336" t="str">
        <f>+'2日目抽選'!H91</f>
        <v>(宮　崎)</v>
      </c>
      <c r="DF45" s="336"/>
      <c r="DG45" s="336"/>
      <c r="DH45" s="336"/>
      <c r="DI45" s="128" t="s">
        <v>72</v>
      </c>
      <c r="DJ45" s="337" t="str">
        <f>VLOOKUP(DU45,DB!$A$2:$B$49,2,FALSE)</f>
        <v>シルラビ</v>
      </c>
      <c r="DK45" s="338"/>
      <c r="DL45" s="338"/>
      <c r="DM45" s="338"/>
      <c r="DN45" s="338"/>
      <c r="DO45" s="338"/>
      <c r="DP45" s="338"/>
      <c r="DQ45" s="338"/>
      <c r="DR45" s="338"/>
      <c r="DS45" s="338"/>
      <c r="DT45" s="339"/>
      <c r="DU45" s="336" t="str">
        <f>+'2日目抽選'!H104</f>
        <v>(茨　城)</v>
      </c>
      <c r="DV45" s="336"/>
      <c r="DW45" s="336"/>
      <c r="DX45" s="336"/>
    </row>
    <row r="46" spans="2:128">
      <c r="I46" s="83"/>
      <c r="K46" s="83"/>
      <c r="L46" s="83"/>
      <c r="M46" s="83">
        <v>12</v>
      </c>
      <c r="AC46" s="83">
        <v>34</v>
      </c>
      <c r="AS46" s="83">
        <v>56</v>
      </c>
      <c r="BI46" s="83">
        <v>78</v>
      </c>
      <c r="BY46" s="83">
        <v>910</v>
      </c>
      <c r="CO46" s="241"/>
      <c r="CR46" s="83">
        <v>1112</v>
      </c>
      <c r="DH46" s="83">
        <v>1314</v>
      </c>
      <c r="DX46" s="83">
        <v>1516</v>
      </c>
    </row>
  </sheetData>
  <sheetProtection algorithmName="SHA-512" hashValue="0nJUfs24+LdvTBTVzayOMxMjFESV17fSiZucb1J9R2KhrMYxbTPN6CanFcLxn2pGmnLr6PMU0rCjD9f3B/x5xg==" saltValue="xJ8pD0e0pg6sFWhLTrAzkQ==" spinCount="100000" sheet="1" objects="1" scenarios="1"/>
  <mergeCells count="184">
    <mergeCell ref="CT2:DC2"/>
    <mergeCell ref="DD2:DH2"/>
    <mergeCell ref="DJ2:DS2"/>
    <mergeCell ref="DT2:DX2"/>
    <mergeCell ref="B6:F6"/>
    <mergeCell ref="R6:V6"/>
    <mergeCell ref="AH6:AL6"/>
    <mergeCell ref="AX6:BB6"/>
    <mergeCell ref="BN6:BR6"/>
    <mergeCell ref="CD6:CH6"/>
    <mergeCell ref="AX2:BG2"/>
    <mergeCell ref="BH2:BL2"/>
    <mergeCell ref="BN2:BW2"/>
    <mergeCell ref="BX2:CB2"/>
    <mergeCell ref="CD2:CM2"/>
    <mergeCell ref="CN2:CR2"/>
    <mergeCell ref="B2:K2"/>
    <mergeCell ref="L2:P2"/>
    <mergeCell ref="R2:AA2"/>
    <mergeCell ref="AB2:AF2"/>
    <mergeCell ref="AH2:AQ2"/>
    <mergeCell ref="AR2:AV2"/>
    <mergeCell ref="CT6:CX6"/>
    <mergeCell ref="DJ6:DN6"/>
    <mergeCell ref="B11:F11"/>
    <mergeCell ref="R11:V11"/>
    <mergeCell ref="AH11:AL11"/>
    <mergeCell ref="AX11:BB11"/>
    <mergeCell ref="BN11:BR11"/>
    <mergeCell ref="CD11:CH11"/>
    <mergeCell ref="CT11:CX11"/>
    <mergeCell ref="DJ11:DN11"/>
    <mergeCell ref="CT16:CX16"/>
    <mergeCell ref="DJ16:DN16"/>
    <mergeCell ref="B21:F21"/>
    <mergeCell ref="R21:V21"/>
    <mergeCell ref="AH21:AL21"/>
    <mergeCell ref="AX21:BB21"/>
    <mergeCell ref="BN21:BR21"/>
    <mergeCell ref="CD21:CH21"/>
    <mergeCell ref="CT21:CX21"/>
    <mergeCell ref="DJ21:DN21"/>
    <mergeCell ref="B16:F16"/>
    <mergeCell ref="R16:V16"/>
    <mergeCell ref="AH16:AL16"/>
    <mergeCell ref="AX16:BB16"/>
    <mergeCell ref="BN16:BR16"/>
    <mergeCell ref="CD16:CH16"/>
    <mergeCell ref="CT26:CX26"/>
    <mergeCell ref="DJ26:DN26"/>
    <mergeCell ref="B31:F31"/>
    <mergeCell ref="R31:V31"/>
    <mergeCell ref="AH31:AL31"/>
    <mergeCell ref="AX31:BB31"/>
    <mergeCell ref="BN31:BR31"/>
    <mergeCell ref="CD31:CH31"/>
    <mergeCell ref="CT31:CX31"/>
    <mergeCell ref="DJ31:DN31"/>
    <mergeCell ref="B26:F26"/>
    <mergeCell ref="R26:V26"/>
    <mergeCell ref="AH26:AL26"/>
    <mergeCell ref="AX26:BB26"/>
    <mergeCell ref="BN26:BR26"/>
    <mergeCell ref="CD26:CH26"/>
    <mergeCell ref="CT36:CX36"/>
    <mergeCell ref="DJ36:DN36"/>
    <mergeCell ref="B39:L39"/>
    <mergeCell ref="M39:P39"/>
    <mergeCell ref="R39:AB39"/>
    <mergeCell ref="AC39:AF39"/>
    <mergeCell ref="AH39:AR39"/>
    <mergeCell ref="AS39:AV39"/>
    <mergeCell ref="AX39:BH39"/>
    <mergeCell ref="B36:F36"/>
    <mergeCell ref="R36:V36"/>
    <mergeCell ref="AH36:AL36"/>
    <mergeCell ref="AX36:BB36"/>
    <mergeCell ref="BN36:BR36"/>
    <mergeCell ref="CD36:CH36"/>
    <mergeCell ref="DE39:DH39"/>
    <mergeCell ref="DJ39:DT39"/>
    <mergeCell ref="B40:L40"/>
    <mergeCell ref="M40:P40"/>
    <mergeCell ref="R40:AB40"/>
    <mergeCell ref="AC40:AF40"/>
    <mergeCell ref="AH40:AR40"/>
    <mergeCell ref="AS40:AV40"/>
    <mergeCell ref="AX40:BH40"/>
    <mergeCell ref="BI39:BL39"/>
    <mergeCell ref="BN39:BX39"/>
    <mergeCell ref="BI40:BL40"/>
    <mergeCell ref="BN40:BX40"/>
    <mergeCell ref="CD42:CN42"/>
    <mergeCell ref="CO42:CR42"/>
    <mergeCell ref="CT42:DD42"/>
    <mergeCell ref="DE41:DH41"/>
    <mergeCell ref="DJ41:DT41"/>
    <mergeCell ref="DU41:DX41"/>
    <mergeCell ref="BY41:CB41"/>
    <mergeCell ref="CD41:CN41"/>
    <mergeCell ref="CO41:CR41"/>
    <mergeCell ref="CT41:DD41"/>
    <mergeCell ref="DE42:DH42"/>
    <mergeCell ref="DJ42:DT42"/>
    <mergeCell ref="DU42:DX42"/>
    <mergeCell ref="BY42:CB42"/>
    <mergeCell ref="DU39:DX39"/>
    <mergeCell ref="BY39:CB39"/>
    <mergeCell ref="CD39:CN39"/>
    <mergeCell ref="CO39:CR39"/>
    <mergeCell ref="CT39:DD39"/>
    <mergeCell ref="DE40:DH40"/>
    <mergeCell ref="DJ40:DT40"/>
    <mergeCell ref="DU40:DX40"/>
    <mergeCell ref="BY40:CB40"/>
    <mergeCell ref="CD40:CN40"/>
    <mergeCell ref="CO40:CR40"/>
    <mergeCell ref="CT40:DD40"/>
    <mergeCell ref="M42:P42"/>
    <mergeCell ref="R42:AB42"/>
    <mergeCell ref="AC42:AF42"/>
    <mergeCell ref="AH42:AR42"/>
    <mergeCell ref="AS42:AV42"/>
    <mergeCell ref="AX42:BH42"/>
    <mergeCell ref="BI41:BL41"/>
    <mergeCell ref="BN41:BX41"/>
    <mergeCell ref="B41:L41"/>
    <mergeCell ref="M41:P41"/>
    <mergeCell ref="R41:AB41"/>
    <mergeCell ref="AC41:AF41"/>
    <mergeCell ref="AH41:AR41"/>
    <mergeCell ref="AS41:AV41"/>
    <mergeCell ref="AX41:BH41"/>
    <mergeCell ref="BI42:BL42"/>
    <mergeCell ref="BN42:BX42"/>
    <mergeCell ref="B42:L42"/>
    <mergeCell ref="DU43:DX43"/>
    <mergeCell ref="B44:L44"/>
    <mergeCell ref="M44:P44"/>
    <mergeCell ref="R44:AB44"/>
    <mergeCell ref="AC44:AF44"/>
    <mergeCell ref="AH44:AR44"/>
    <mergeCell ref="AS44:AV44"/>
    <mergeCell ref="AX44:BH44"/>
    <mergeCell ref="BI43:BL43"/>
    <mergeCell ref="BN43:BX43"/>
    <mergeCell ref="BY43:CB43"/>
    <mergeCell ref="CD43:CN43"/>
    <mergeCell ref="CO43:CR43"/>
    <mergeCell ref="CT43:DD43"/>
    <mergeCell ref="DE44:DH44"/>
    <mergeCell ref="DJ44:DT44"/>
    <mergeCell ref="DU44:DX44"/>
    <mergeCell ref="B43:L43"/>
    <mergeCell ref="M43:P43"/>
    <mergeCell ref="R43:AB43"/>
    <mergeCell ref="B45:L45"/>
    <mergeCell ref="M45:P45"/>
    <mergeCell ref="R45:AB45"/>
    <mergeCell ref="AC45:AF45"/>
    <mergeCell ref="AH45:AR45"/>
    <mergeCell ref="AS45:AV45"/>
    <mergeCell ref="DE43:DH43"/>
    <mergeCell ref="DJ43:DT43"/>
    <mergeCell ref="AC43:AF43"/>
    <mergeCell ref="AH43:AR43"/>
    <mergeCell ref="AS43:AV43"/>
    <mergeCell ref="AX43:BH43"/>
    <mergeCell ref="DE45:DH45"/>
    <mergeCell ref="DJ45:DT45"/>
    <mergeCell ref="AX45:BH45"/>
    <mergeCell ref="DU45:DX45"/>
    <mergeCell ref="BI45:BL45"/>
    <mergeCell ref="BN45:BX45"/>
    <mergeCell ref="BY45:CB45"/>
    <mergeCell ref="CD45:CN45"/>
    <mergeCell ref="CO45:CR45"/>
    <mergeCell ref="CT45:DD45"/>
    <mergeCell ref="BY44:CB44"/>
    <mergeCell ref="CD44:CN44"/>
    <mergeCell ref="CO44:CR44"/>
    <mergeCell ref="CT44:DD44"/>
    <mergeCell ref="BI44:BL44"/>
    <mergeCell ref="BN44:BX44"/>
  </mergeCells>
  <phoneticPr fontI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51"/>
  <sheetViews>
    <sheetView view="pageBreakPreview" zoomScale="75" zoomScaleNormal="100" zoomScaleSheetLayoutView="75" workbookViewId="0">
      <pane xSplit="6" ySplit="1" topLeftCell="G29" activePane="bottomRight" state="frozen"/>
      <selection activeCell="G1" sqref="G1:AI1"/>
      <selection pane="topRight" activeCell="G1" sqref="G1:AI1"/>
      <selection pane="bottomLeft" activeCell="G1" sqref="G1:AI1"/>
      <selection pane="bottomRight" sqref="A1:C1"/>
    </sheetView>
  </sheetViews>
  <sheetFormatPr defaultColWidth="9" defaultRowHeight="13.5"/>
  <cols>
    <col min="1" max="1" width="6.125" style="130" bestFit="1" customWidth="1"/>
    <col min="2" max="2" width="6.125" style="130" customWidth="1"/>
    <col min="3" max="3" width="27.375" style="130" customWidth="1"/>
    <col min="4" max="4" width="6.125" style="293" hidden="1" customWidth="1"/>
    <col min="5" max="5" width="3.875" style="293" hidden="1" customWidth="1"/>
    <col min="6" max="6" width="3" style="293" hidden="1" customWidth="1"/>
    <col min="7" max="9" width="4.875" style="130" customWidth="1"/>
    <col min="10" max="10" width="4.125" style="130" customWidth="1"/>
    <col min="11" max="11" width="0.875" style="130" customWidth="1"/>
    <col min="12" max="12" width="4.875" style="217" hidden="1" customWidth="1"/>
    <col min="13" max="13" width="4.875" style="130" customWidth="1"/>
    <col min="14" max="16" width="4.875" style="217" hidden="1" customWidth="1"/>
    <col min="17" max="20" width="4.875" style="130" customWidth="1"/>
    <col min="21" max="21" width="4.875" style="217" hidden="1" customWidth="1"/>
    <col min="22" max="22" width="4.875" style="130" customWidth="1"/>
    <col min="23" max="25" width="4.875" style="217" hidden="1" customWidth="1"/>
    <col min="26" max="29" width="4.875" style="130" customWidth="1"/>
    <col min="30" max="30" width="4.875" style="217" hidden="1" customWidth="1"/>
    <col min="31" max="31" width="4.875" style="130" customWidth="1"/>
    <col min="32" max="32" width="4.875" style="217" hidden="1" customWidth="1"/>
    <col min="33" max="33" width="8.625" style="129" hidden="1" customWidth="1"/>
    <col min="34" max="34" width="4.875" style="218" customWidth="1"/>
    <col min="35" max="35" width="4.875" style="130" hidden="1" customWidth="1"/>
    <col min="36" max="36" width="7.5" style="129" hidden="1" customWidth="1"/>
    <col min="37" max="37" width="4.875" style="130" customWidth="1"/>
    <col min="38" max="38" width="2.375" style="130" customWidth="1"/>
    <col min="39" max="39" width="2.125" style="130" customWidth="1"/>
    <col min="40" max="40" width="4.875" style="129" hidden="1" customWidth="1"/>
    <col min="41" max="42" width="4.875" style="130" customWidth="1"/>
    <col min="43" max="43" width="6.125" style="224" customWidth="1"/>
    <col min="44" max="46" width="2.125" style="129" hidden="1" customWidth="1"/>
    <col min="47" max="47" width="9.5" style="129" hidden="1" customWidth="1"/>
    <col min="48" max="48" width="2.375" style="130" customWidth="1"/>
    <col min="49" max="49" width="3.625" style="130" customWidth="1"/>
    <col min="50" max="50" width="0.625" style="130" customWidth="1"/>
    <col min="51" max="51" width="5.375" style="130" customWidth="1"/>
    <col min="52" max="52" width="6.5" style="130" bestFit="1" customWidth="1"/>
    <col min="53" max="53" width="6" style="129" hidden="1" customWidth="1"/>
    <col min="54" max="54" width="6.125" style="130" customWidth="1"/>
    <col min="55" max="55" width="6.125" style="129" hidden="1" customWidth="1"/>
    <col min="56" max="56" width="8.125" style="6" customWidth="1"/>
    <col min="57" max="62" width="4.875" style="6" customWidth="1"/>
    <col min="63" max="63" width="8.125" style="131" customWidth="1"/>
    <col min="64" max="16384" width="9" style="131"/>
  </cols>
  <sheetData>
    <row r="1" spans="1:63" ht="48" customHeight="1">
      <c r="A1" s="355" t="str">
        <f>+DB!V23</f>
        <v>女子予選</v>
      </c>
      <c r="B1" s="355"/>
      <c r="C1" s="355"/>
      <c r="D1" s="307"/>
      <c r="E1" s="292"/>
      <c r="F1" s="292"/>
      <c r="G1" s="355" t="str">
        <f>+DB!W23&amp;"結果"&amp;DB!X23</f>
        <v>第2日目結果8/9 （木）</v>
      </c>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row>
    <row r="2" spans="1:63" ht="12.75" customHeight="1">
      <c r="L2" s="129"/>
      <c r="N2" s="129"/>
      <c r="O2" s="129"/>
      <c r="P2" s="129"/>
      <c r="U2" s="129"/>
      <c r="W2" s="129"/>
      <c r="X2" s="129"/>
      <c r="Y2" s="129"/>
      <c r="AD2" s="129"/>
      <c r="AF2" s="129"/>
      <c r="AH2" s="130"/>
      <c r="BD2" s="16"/>
    </row>
    <row r="3" spans="1:63" ht="25.5" customHeight="1" thickBot="1">
      <c r="A3" s="132" t="s">
        <v>221</v>
      </c>
      <c r="B3" s="132"/>
      <c r="C3" s="349" t="str">
        <f>+'2日目組合せ'!B3</f>
        <v>【とどろきアリーナ】</v>
      </c>
      <c r="D3" s="349"/>
      <c r="E3" s="349"/>
      <c r="F3" s="349"/>
      <c r="G3" s="349"/>
      <c r="H3" s="349"/>
      <c r="I3" s="349"/>
      <c r="J3" s="349"/>
      <c r="K3" s="349"/>
      <c r="L3" s="349"/>
      <c r="M3" s="349"/>
      <c r="N3" s="132"/>
      <c r="O3" s="132"/>
      <c r="P3" s="132"/>
      <c r="Q3" s="132"/>
      <c r="R3" s="132"/>
      <c r="S3" s="263" t="str">
        <f>+'2日目組合せ'!D3</f>
        <v>Bコート</v>
      </c>
      <c r="T3" s="132"/>
      <c r="U3" s="132"/>
      <c r="V3" s="132"/>
      <c r="W3" s="134"/>
      <c r="X3" s="134"/>
      <c r="Y3" s="134"/>
      <c r="Z3" s="135"/>
      <c r="AA3" s="135"/>
      <c r="AB3" s="135"/>
      <c r="AC3" s="135"/>
      <c r="AD3" s="134"/>
      <c r="AE3" s="135"/>
      <c r="AF3" s="134"/>
      <c r="AG3" s="134"/>
      <c r="AH3" s="135"/>
      <c r="AI3" s="135"/>
      <c r="AJ3" s="134"/>
      <c r="AK3" s="135"/>
      <c r="AL3" s="135"/>
      <c r="AM3" s="135"/>
      <c r="BD3" s="24"/>
    </row>
    <row r="4" spans="1:63" ht="17.25" customHeight="1">
      <c r="A4" s="136" t="s">
        <v>81</v>
      </c>
      <c r="B4" s="350" t="s">
        <v>62</v>
      </c>
      <c r="C4" s="351"/>
      <c r="D4" s="308"/>
      <c r="E4" s="294"/>
      <c r="F4" s="295"/>
      <c r="G4" s="352" t="str">
        <f>+入力!B40</f>
        <v>新庄北</v>
      </c>
      <c r="H4" s="353"/>
      <c r="I4" s="353"/>
      <c r="J4" s="353"/>
      <c r="K4" s="353"/>
      <c r="L4" s="353"/>
      <c r="M4" s="354"/>
      <c r="N4" s="137"/>
      <c r="O4" s="138"/>
      <c r="P4" s="139"/>
      <c r="Q4" s="352" t="str">
        <f>+入力!B41</f>
        <v>多賀城</v>
      </c>
      <c r="R4" s="353"/>
      <c r="S4" s="353"/>
      <c r="T4" s="353"/>
      <c r="U4" s="353"/>
      <c r="V4" s="354"/>
      <c r="W4" s="140"/>
      <c r="X4" s="141"/>
      <c r="Y4" s="140"/>
      <c r="Z4" s="352" t="str">
        <f>+入力!B42</f>
        <v>大井ＪＶＣ</v>
      </c>
      <c r="AA4" s="353"/>
      <c r="AB4" s="353"/>
      <c r="AC4" s="353"/>
      <c r="AD4" s="353"/>
      <c r="AE4" s="353"/>
      <c r="AF4" s="140"/>
      <c r="AG4" s="142" t="s">
        <v>82</v>
      </c>
      <c r="AH4" s="143" t="s">
        <v>83</v>
      </c>
      <c r="AI4" s="143" t="s">
        <v>84</v>
      </c>
      <c r="AJ4" s="266" t="s">
        <v>85</v>
      </c>
      <c r="AK4" s="143" t="s">
        <v>86</v>
      </c>
      <c r="AL4" s="356" t="s">
        <v>87</v>
      </c>
      <c r="AM4" s="357"/>
      <c r="AN4" s="265" t="s">
        <v>88</v>
      </c>
      <c r="AO4" s="264" t="s">
        <v>89</v>
      </c>
      <c r="AP4" s="143" t="s">
        <v>90</v>
      </c>
      <c r="AQ4" s="225" t="s">
        <v>114</v>
      </c>
      <c r="AR4" s="358" t="s">
        <v>91</v>
      </c>
      <c r="AS4" s="359"/>
      <c r="AT4" s="360"/>
      <c r="AU4" s="147" t="s">
        <v>92</v>
      </c>
      <c r="AV4" s="361" t="s">
        <v>93</v>
      </c>
      <c r="AW4" s="362"/>
      <c r="AX4" s="361" t="s">
        <v>94</v>
      </c>
      <c r="AY4" s="362"/>
      <c r="AZ4" s="148" t="s">
        <v>95</v>
      </c>
      <c r="BA4" s="149" t="s">
        <v>96</v>
      </c>
      <c r="BD4" s="363" t="s">
        <v>223</v>
      </c>
      <c r="BE4" s="363"/>
      <c r="BF4" s="363"/>
      <c r="BG4" s="363"/>
      <c r="BH4" s="363"/>
      <c r="BI4" s="363"/>
      <c r="BJ4" s="363"/>
      <c r="BK4" s="363"/>
    </row>
    <row r="5" spans="1:63" ht="13.5" customHeight="1" thickBot="1">
      <c r="A5" s="364" t="str">
        <f>IF(AF16&lt;6,"",RANK(AG6,$AG$6:$AG$16,1))</f>
        <v/>
      </c>
      <c r="B5" s="367" t="str">
        <f>G4</f>
        <v>新庄北</v>
      </c>
      <c r="C5" s="368"/>
      <c r="D5" s="347">
        <f>VLOOKUP(B5,DB!$B$2:$D$49,3,0)</f>
        <v>19</v>
      </c>
      <c r="E5" s="296"/>
      <c r="F5" s="296"/>
      <c r="G5" s="371"/>
      <c r="H5" s="372"/>
      <c r="I5" s="372"/>
      <c r="J5" s="372"/>
      <c r="K5" s="372"/>
      <c r="L5" s="372"/>
      <c r="M5" s="373"/>
      <c r="N5" s="150"/>
      <c r="O5" s="151">
        <f>IF(R8&gt;T8,1,0)</f>
        <v>0</v>
      </c>
      <c r="P5" s="152">
        <f>IF(R5&gt;T5,1,0)</f>
        <v>0</v>
      </c>
      <c r="Q5" s="380" t="str">
        <f>IF(R8&gt;=2,"○",IF(T8&gt;=2,"●",""))</f>
        <v/>
      </c>
      <c r="R5" s="267" t="str">
        <f>+入力!I5</f>
        <v/>
      </c>
      <c r="S5" s="154" t="s">
        <v>63</v>
      </c>
      <c r="T5" s="268" t="str">
        <f>+入力!M5</f>
        <v/>
      </c>
      <c r="U5" s="152">
        <f>IF(T5&gt;R5,1,0)</f>
        <v>0</v>
      </c>
      <c r="V5" s="268"/>
      <c r="W5" s="156">
        <f>IF(R8&gt;=T8,0,1)</f>
        <v>0</v>
      </c>
      <c r="X5" s="151">
        <f>IF(AA8&gt;AC8,1,0)</f>
        <v>0</v>
      </c>
      <c r="Y5" s="152">
        <f>IF(AA5&gt;AC5,1,0)</f>
        <v>0</v>
      </c>
      <c r="Z5" s="380" t="str">
        <f>IF(AA8&gt;=2,"○",IF(AC8&gt;=2,"●",""))</f>
        <v/>
      </c>
      <c r="AA5" s="267" t="str">
        <f>+入力!I15</f>
        <v/>
      </c>
      <c r="AB5" s="154" t="s">
        <v>63</v>
      </c>
      <c r="AC5" s="268" t="str">
        <f>+入力!M15</f>
        <v/>
      </c>
      <c r="AD5" s="152">
        <f>IF(AC5&gt;AA5,1,0)</f>
        <v>0</v>
      </c>
      <c r="AE5" s="154"/>
      <c r="AF5" s="156">
        <f>IF(AA8&gt;=AC8,0,1)</f>
        <v>0</v>
      </c>
      <c r="AG5" s="157"/>
      <c r="AH5" s="387">
        <f>O8+X8</f>
        <v>0</v>
      </c>
      <c r="AI5" s="387">
        <f>(AK5*2)+AL5</f>
        <v>0</v>
      </c>
      <c r="AJ5" s="156"/>
      <c r="AK5" s="387">
        <f>E5+O5+X5</f>
        <v>0</v>
      </c>
      <c r="AL5" s="402">
        <f>N5+W5+AF5-AN6</f>
        <v>0</v>
      </c>
      <c r="AM5" s="403"/>
      <c r="AN5" s="157"/>
      <c r="AO5" s="387">
        <f>H8+R8+AA8</f>
        <v>0</v>
      </c>
      <c r="AP5" s="387">
        <f>J8+T8+AC8</f>
        <v>0</v>
      </c>
      <c r="AQ5" s="390" t="str">
        <f>IF(AR5=10,"MAX",AR5)</f>
        <v>MAX</v>
      </c>
      <c r="AR5" s="393">
        <f>IF(ISERROR(AO5/AP5),10,(AO5/AP5))</f>
        <v>10</v>
      </c>
      <c r="AS5" s="394"/>
      <c r="AT5" s="395"/>
      <c r="AU5" s="158"/>
      <c r="AV5" s="402">
        <f>E7+O7+X7</f>
        <v>0</v>
      </c>
      <c r="AW5" s="403"/>
      <c r="AX5" s="402">
        <f>N6+W6+AF6</f>
        <v>0</v>
      </c>
      <c r="AY5" s="403"/>
      <c r="AZ5" s="408">
        <f>IF(ISERROR(AV5/AX5),0,(AV5/AX5))</f>
        <v>0</v>
      </c>
      <c r="BA5" s="159"/>
      <c r="BD5" s="363"/>
      <c r="BE5" s="363"/>
      <c r="BF5" s="363"/>
      <c r="BG5" s="363"/>
      <c r="BH5" s="363"/>
      <c r="BI5" s="363"/>
      <c r="BJ5" s="363"/>
      <c r="BK5" s="363"/>
    </row>
    <row r="6" spans="1:63" ht="13.5" customHeight="1">
      <c r="A6" s="365"/>
      <c r="B6" s="369"/>
      <c r="C6" s="370"/>
      <c r="D6" s="348"/>
      <c r="E6" s="297"/>
      <c r="G6" s="374"/>
      <c r="H6" s="375"/>
      <c r="I6" s="375"/>
      <c r="J6" s="375"/>
      <c r="K6" s="375"/>
      <c r="L6" s="375"/>
      <c r="M6" s="376"/>
      <c r="N6" s="160"/>
      <c r="O6" s="161">
        <f>IF(O5=1,0,IF(S8="棄",1,0))</f>
        <v>0</v>
      </c>
      <c r="P6" s="162">
        <f>IF(R6&gt;T6,1,0)</f>
        <v>0</v>
      </c>
      <c r="Q6" s="381"/>
      <c r="R6" s="269" t="str">
        <f>+入力!I6</f>
        <v/>
      </c>
      <c r="S6" s="277" t="s">
        <v>98</v>
      </c>
      <c r="T6" s="270" t="str">
        <f>+入力!M6</f>
        <v/>
      </c>
      <c r="U6" s="162">
        <f>IF(T6&gt;R6,1,0)</f>
        <v>0</v>
      </c>
      <c r="V6" s="270"/>
      <c r="W6" s="160">
        <f>SUM(T5:T7)</f>
        <v>0</v>
      </c>
      <c r="X6" s="161">
        <f>IF(X5=1,0,IF(AB8="棄",1,0))</f>
        <v>0</v>
      </c>
      <c r="Y6" s="162">
        <f>IF(AA6&gt;AC6,1,0)</f>
        <v>0</v>
      </c>
      <c r="Z6" s="381"/>
      <c r="AA6" s="269" t="str">
        <f>+入力!I16</f>
        <v/>
      </c>
      <c r="AB6" s="277" t="s">
        <v>98</v>
      </c>
      <c r="AC6" s="270" t="str">
        <f>+入力!M16</f>
        <v/>
      </c>
      <c r="AD6" s="162">
        <f>IF(AC6&gt;AA6,1,0)</f>
        <v>0</v>
      </c>
      <c r="AE6" s="277"/>
      <c r="AF6" s="162">
        <f>SUM(AC5:AC7)</f>
        <v>0</v>
      </c>
      <c r="AG6" s="166">
        <f>AJ6*100+AU6*10+BA6</f>
        <v>111</v>
      </c>
      <c r="AH6" s="388"/>
      <c r="AI6" s="388"/>
      <c r="AJ6" s="167">
        <f>RANK(AI5,$AI$5:$AI$16)</f>
        <v>1</v>
      </c>
      <c r="AK6" s="388"/>
      <c r="AL6" s="404"/>
      <c r="AM6" s="405"/>
      <c r="AN6" s="166">
        <f>E6+O6+X6</f>
        <v>0</v>
      </c>
      <c r="AO6" s="388"/>
      <c r="AP6" s="388"/>
      <c r="AQ6" s="391"/>
      <c r="AR6" s="396"/>
      <c r="AS6" s="397"/>
      <c r="AT6" s="398"/>
      <c r="AU6" s="168">
        <f>RANK(AR5,$AR$5:$AR$16)</f>
        <v>1</v>
      </c>
      <c r="AV6" s="404"/>
      <c r="AW6" s="405"/>
      <c r="AX6" s="404"/>
      <c r="AY6" s="405"/>
      <c r="AZ6" s="409"/>
      <c r="BA6" s="159">
        <f>RANK(AZ5,$AZ$5:$AZ$16)</f>
        <v>1</v>
      </c>
      <c r="BD6" s="411" t="s">
        <v>97</v>
      </c>
      <c r="BE6" s="412"/>
      <c r="BF6" s="412"/>
      <c r="BG6" s="412"/>
      <c r="BH6" s="412"/>
      <c r="BI6" s="412"/>
      <c r="BJ6" s="412"/>
      <c r="BK6" s="413"/>
    </row>
    <row r="7" spans="1:63" ht="13.5" customHeight="1">
      <c r="A7" s="365"/>
      <c r="B7" s="369"/>
      <c r="C7" s="370"/>
      <c r="D7" s="348"/>
      <c r="E7" s="297"/>
      <c r="G7" s="374"/>
      <c r="H7" s="375"/>
      <c r="I7" s="375"/>
      <c r="J7" s="375"/>
      <c r="K7" s="375"/>
      <c r="L7" s="375"/>
      <c r="M7" s="376"/>
      <c r="N7" s="160"/>
      <c r="O7" s="161">
        <f>SUM(R5:R7)</f>
        <v>0</v>
      </c>
      <c r="P7" s="162">
        <f>IF(R7&gt;T7,1,0)</f>
        <v>0</v>
      </c>
      <c r="Q7" s="381"/>
      <c r="R7" s="269" t="str">
        <f>+入力!I7</f>
        <v/>
      </c>
      <c r="S7" s="277" t="s">
        <v>98</v>
      </c>
      <c r="T7" s="270" t="str">
        <f>+入力!M7</f>
        <v/>
      </c>
      <c r="U7" s="162">
        <f>IF(T7&gt;R7,1,0)</f>
        <v>0</v>
      </c>
      <c r="V7" s="270"/>
      <c r="W7" s="160"/>
      <c r="X7" s="161">
        <f>SUM(AA5:AA7)</f>
        <v>0</v>
      </c>
      <c r="Y7" s="162">
        <f>IF(AA7&gt;AC7,1,0)</f>
        <v>0</v>
      </c>
      <c r="Z7" s="381"/>
      <c r="AA7" s="269" t="str">
        <f>+入力!I17</f>
        <v/>
      </c>
      <c r="AB7" s="277" t="s">
        <v>98</v>
      </c>
      <c r="AC7" s="270" t="str">
        <f>+入力!M17</f>
        <v/>
      </c>
      <c r="AD7" s="162">
        <f>IF(AC7&gt;AA7,1,0)</f>
        <v>0</v>
      </c>
      <c r="AE7" s="277"/>
      <c r="AF7" s="162"/>
      <c r="AG7" s="166"/>
      <c r="AH7" s="388"/>
      <c r="AI7" s="388"/>
      <c r="AJ7" s="167"/>
      <c r="AK7" s="388"/>
      <c r="AL7" s="404"/>
      <c r="AM7" s="405"/>
      <c r="AN7" s="166"/>
      <c r="AO7" s="388"/>
      <c r="AP7" s="388"/>
      <c r="AQ7" s="391"/>
      <c r="AR7" s="396"/>
      <c r="AS7" s="397"/>
      <c r="AT7" s="398"/>
      <c r="AU7" s="168"/>
      <c r="AV7" s="404"/>
      <c r="AW7" s="405"/>
      <c r="AX7" s="404"/>
      <c r="AY7" s="405"/>
      <c r="AZ7" s="409"/>
      <c r="BA7" s="159"/>
      <c r="BD7" s="414"/>
      <c r="BE7" s="415"/>
      <c r="BF7" s="415"/>
      <c r="BG7" s="415"/>
      <c r="BH7" s="415"/>
      <c r="BI7" s="415"/>
      <c r="BJ7" s="415"/>
      <c r="BK7" s="416"/>
    </row>
    <row r="8" spans="1:63" s="186" customFormat="1" ht="18.75" customHeight="1">
      <c r="A8" s="366"/>
      <c r="B8" s="382" t="str">
        <f>VLOOKUP(B5,DB!$B$2:$C$49,2,0)</f>
        <v>(富　山)</v>
      </c>
      <c r="C8" s="383"/>
      <c r="D8" s="310">
        <f>VLOOKUP(B8,DB!$C$2:$D$49,2,0)</f>
        <v>19</v>
      </c>
      <c r="E8" s="298" t="s">
        <v>63</v>
      </c>
      <c r="F8" s="299"/>
      <c r="G8" s="377"/>
      <c r="H8" s="378"/>
      <c r="I8" s="378"/>
      <c r="J8" s="378"/>
      <c r="K8" s="378"/>
      <c r="L8" s="378"/>
      <c r="M8" s="379"/>
      <c r="N8" s="169"/>
      <c r="O8" s="170">
        <f>IF(R8=T8,0,1)</f>
        <v>0</v>
      </c>
      <c r="P8" s="171"/>
      <c r="Q8" s="271"/>
      <c r="R8" s="173">
        <f>SUM(P5:P7)</f>
        <v>0</v>
      </c>
      <c r="S8" s="174" t="s">
        <v>98</v>
      </c>
      <c r="T8" s="173">
        <f>SUM(U5:U7)</f>
        <v>0</v>
      </c>
      <c r="U8" s="175"/>
      <c r="V8" s="176"/>
      <c r="W8" s="177"/>
      <c r="X8" s="170">
        <f>IF(AA8=AC8,0,1)</f>
        <v>0</v>
      </c>
      <c r="Y8" s="175"/>
      <c r="Z8" s="178"/>
      <c r="AA8" s="173">
        <f>SUM(Y5:Y7)</f>
        <v>0</v>
      </c>
      <c r="AB8" s="174" t="s">
        <v>98</v>
      </c>
      <c r="AC8" s="173">
        <f>SUM(AD5:AD7)</f>
        <v>0</v>
      </c>
      <c r="AD8" s="175"/>
      <c r="AE8" s="173"/>
      <c r="AF8" s="175"/>
      <c r="AG8" s="179"/>
      <c r="AH8" s="389"/>
      <c r="AI8" s="389"/>
      <c r="AJ8" s="180"/>
      <c r="AK8" s="389"/>
      <c r="AL8" s="406"/>
      <c r="AM8" s="407"/>
      <c r="AN8" s="179"/>
      <c r="AO8" s="389"/>
      <c r="AP8" s="389"/>
      <c r="AQ8" s="392"/>
      <c r="AR8" s="399"/>
      <c r="AS8" s="400"/>
      <c r="AT8" s="401"/>
      <c r="AU8" s="181"/>
      <c r="AV8" s="406"/>
      <c r="AW8" s="407"/>
      <c r="AX8" s="406"/>
      <c r="AY8" s="407"/>
      <c r="AZ8" s="410"/>
      <c r="BA8" s="182"/>
      <c r="BB8" s="183"/>
      <c r="BC8" s="384" t="str">
        <f>IF(BG12&gt;BG23,"W","L")</f>
        <v>L</v>
      </c>
      <c r="BD8" s="385" t="str">
        <f>IF(AH5+AH9+AH13=6,入力!B36,"")</f>
        <v/>
      </c>
      <c r="BE8" s="386"/>
      <c r="BF8" s="386"/>
      <c r="BG8" s="386"/>
      <c r="BH8" s="386"/>
      <c r="BI8" s="386"/>
      <c r="BJ8" s="273"/>
      <c r="BK8" s="274"/>
    </row>
    <row r="9" spans="1:63" ht="13.5" customHeight="1">
      <c r="A9" s="364" t="str">
        <f>IF(AF16&lt;6,"",RANK(AG10,$AG$6:$AG$16,1))</f>
        <v/>
      </c>
      <c r="B9" s="367" t="str">
        <f>Q4</f>
        <v>多賀城</v>
      </c>
      <c r="C9" s="368"/>
      <c r="D9" s="347">
        <f>VLOOKUP(B9,DB!$B$2:$D$49,3,0)</f>
        <v>7</v>
      </c>
      <c r="E9" s="300">
        <f>IF(H12&gt;J12,1,0)</f>
        <v>0</v>
      </c>
      <c r="F9" s="296">
        <f>IF(H9&gt;J9,1,0)</f>
        <v>0</v>
      </c>
      <c r="G9" s="380" t="str">
        <f>IF(H12&gt;=2,"○",IF(J12&gt;=2,"●",""))</f>
        <v/>
      </c>
      <c r="H9" s="267" t="str">
        <f>IF(AND(R5=0, T5=0), "",T5)</f>
        <v/>
      </c>
      <c r="I9" s="154" t="s">
        <v>63</v>
      </c>
      <c r="J9" s="268" t="str">
        <f>IF(AND(R5=0, T5=0), "",R5)</f>
        <v/>
      </c>
      <c r="K9" s="154"/>
      <c r="L9" s="152">
        <f>IF(J9&gt;H9,1,0)</f>
        <v>0</v>
      </c>
      <c r="M9" s="268"/>
      <c r="N9" s="156">
        <f>IF(H12&gt;=J12,0,1)</f>
        <v>0</v>
      </c>
      <c r="O9" s="152"/>
      <c r="P9" s="152"/>
      <c r="Q9" s="371"/>
      <c r="R9" s="372"/>
      <c r="S9" s="372"/>
      <c r="T9" s="372"/>
      <c r="U9" s="372"/>
      <c r="V9" s="373"/>
      <c r="W9" s="152"/>
      <c r="X9" s="151">
        <f>IF(AA12&gt;AC12,1,0)</f>
        <v>0</v>
      </c>
      <c r="Y9" s="152">
        <f>IF(AA9&gt;AC9,1,0)</f>
        <v>0</v>
      </c>
      <c r="Z9" s="380" t="str">
        <f>IF(AA12&gt;=2,"○",IF(AC12&gt;=2,"●",""))</f>
        <v/>
      </c>
      <c r="AA9" s="267" t="str">
        <f>+入力!I25</f>
        <v/>
      </c>
      <c r="AB9" s="154" t="s">
        <v>63</v>
      </c>
      <c r="AC9" s="268" t="str">
        <f>+入力!M25</f>
        <v/>
      </c>
      <c r="AD9" s="152">
        <f>IF(AC9&gt;AA9,1,0)</f>
        <v>0</v>
      </c>
      <c r="AE9" s="154"/>
      <c r="AF9" s="156">
        <f>IF(AA12&gt;=AC12,0,1)</f>
        <v>0</v>
      </c>
      <c r="AG9" s="157"/>
      <c r="AH9" s="387">
        <f>E12+X12</f>
        <v>0</v>
      </c>
      <c r="AI9" s="387">
        <f>(AK9*2)+AL9</f>
        <v>0</v>
      </c>
      <c r="AJ9" s="156"/>
      <c r="AK9" s="387">
        <f>E9+O9+X9</f>
        <v>0</v>
      </c>
      <c r="AL9" s="402">
        <f>N9+W9+AF9-AN10</f>
        <v>0</v>
      </c>
      <c r="AM9" s="403"/>
      <c r="AN9" s="157"/>
      <c r="AO9" s="387">
        <f>H12+R12+AA12</f>
        <v>0</v>
      </c>
      <c r="AP9" s="387">
        <f>J12+T12+AC12</f>
        <v>0</v>
      </c>
      <c r="AQ9" s="390" t="str">
        <f>IF(AR9=10,"MAX",AR9)</f>
        <v>MAX</v>
      </c>
      <c r="AR9" s="393">
        <f>IF(ISERROR(AO9/AP9),10,(AO9/AP9))</f>
        <v>10</v>
      </c>
      <c r="AS9" s="394"/>
      <c r="AT9" s="395"/>
      <c r="AU9" s="158"/>
      <c r="AV9" s="402">
        <f>E11+O11+X11</f>
        <v>0</v>
      </c>
      <c r="AW9" s="403"/>
      <c r="AX9" s="402">
        <f>N10+W10+AF10</f>
        <v>0</v>
      </c>
      <c r="AY9" s="403"/>
      <c r="AZ9" s="408">
        <f>IF(ISERROR(AV9/AX9),0,(AV9/AX9))</f>
        <v>0</v>
      </c>
      <c r="BA9" s="187"/>
      <c r="BC9" s="384"/>
      <c r="BD9" s="385"/>
      <c r="BE9" s="386"/>
      <c r="BF9" s="386"/>
      <c r="BG9" s="386"/>
      <c r="BH9" s="386"/>
      <c r="BI9" s="386"/>
      <c r="BJ9" s="417" t="str">
        <f>IFERROR(VLOOKUP(BD8,DB!$B$2:$C$49,2,0),"")</f>
        <v/>
      </c>
      <c r="BK9" s="418"/>
    </row>
    <row r="10" spans="1:63" ht="13.5" customHeight="1">
      <c r="A10" s="365"/>
      <c r="B10" s="369"/>
      <c r="C10" s="370"/>
      <c r="D10" s="348"/>
      <c r="E10" s="301">
        <f>IF(E9=1,0,IF(I12="棄",1,0))</f>
        <v>0</v>
      </c>
      <c r="F10" s="293">
        <f>IF(H10&gt;J10,1,0)</f>
        <v>0</v>
      </c>
      <c r="G10" s="381"/>
      <c r="H10" s="269" t="str">
        <f>IF(AND(R6=0, T6=0), "",T6)</f>
        <v/>
      </c>
      <c r="I10" s="277" t="s">
        <v>63</v>
      </c>
      <c r="J10" s="270" t="str">
        <f>IF(AND(R6=0, T6=0), "",R6)</f>
        <v/>
      </c>
      <c r="K10" s="277"/>
      <c r="L10" s="162">
        <f>IF(J10&gt;H10,1,0)</f>
        <v>0</v>
      </c>
      <c r="M10" s="270"/>
      <c r="N10" s="160">
        <f>SUM(J9:J11)</f>
        <v>0</v>
      </c>
      <c r="O10" s="162"/>
      <c r="P10" s="162"/>
      <c r="Q10" s="374"/>
      <c r="R10" s="375"/>
      <c r="S10" s="375"/>
      <c r="T10" s="375"/>
      <c r="U10" s="375"/>
      <c r="V10" s="376"/>
      <c r="W10" s="162"/>
      <c r="X10" s="161">
        <f>IF(X9=1,0,IF(AB12="棄",1,0))</f>
        <v>0</v>
      </c>
      <c r="Y10" s="162">
        <f>IF(AA10&gt;AC10,1,0)</f>
        <v>0</v>
      </c>
      <c r="Z10" s="381"/>
      <c r="AA10" s="269" t="str">
        <f>+入力!I26</f>
        <v/>
      </c>
      <c r="AB10" s="277" t="s">
        <v>98</v>
      </c>
      <c r="AC10" s="270" t="str">
        <f>+入力!M26</f>
        <v/>
      </c>
      <c r="AD10" s="162">
        <f>IF(AC10&gt;AA10,1,0)</f>
        <v>0</v>
      </c>
      <c r="AE10" s="277"/>
      <c r="AF10" s="160">
        <f>SUM(AC9:AC11)</f>
        <v>0</v>
      </c>
      <c r="AG10" s="166">
        <f>AJ10*100+AU10*10+BA10</f>
        <v>111</v>
      </c>
      <c r="AH10" s="388"/>
      <c r="AI10" s="388"/>
      <c r="AJ10" s="167">
        <f>RANK(AI9,$AI$5:$AI$16)</f>
        <v>1</v>
      </c>
      <c r="AK10" s="388"/>
      <c r="AL10" s="404"/>
      <c r="AM10" s="405"/>
      <c r="AN10" s="166">
        <f>E10+O10+X10</f>
        <v>0</v>
      </c>
      <c r="AO10" s="388"/>
      <c r="AP10" s="388"/>
      <c r="AQ10" s="391"/>
      <c r="AR10" s="396"/>
      <c r="AS10" s="397"/>
      <c r="AT10" s="398"/>
      <c r="AU10" s="168">
        <f>RANK(AR9,$AR$5:$AR$16)</f>
        <v>1</v>
      </c>
      <c r="AV10" s="404"/>
      <c r="AW10" s="405"/>
      <c r="AX10" s="404"/>
      <c r="AY10" s="405"/>
      <c r="AZ10" s="409"/>
      <c r="BA10" s="159">
        <f>RANK(AZ9,$AZ$5:$AZ$16)</f>
        <v>1</v>
      </c>
      <c r="BB10" s="131"/>
      <c r="BC10" s="384"/>
      <c r="BD10" s="385"/>
      <c r="BE10" s="386"/>
      <c r="BF10" s="386"/>
      <c r="BG10" s="386"/>
      <c r="BH10" s="386"/>
      <c r="BI10" s="386"/>
      <c r="BJ10" s="417"/>
      <c r="BK10" s="418"/>
    </row>
    <row r="11" spans="1:63" ht="13.5" customHeight="1">
      <c r="A11" s="365"/>
      <c r="B11" s="369"/>
      <c r="C11" s="370"/>
      <c r="D11" s="348"/>
      <c r="E11" s="301">
        <f>SUM(H9:H11)</f>
        <v>0</v>
      </c>
      <c r="F11" s="293">
        <f>IF(H11&gt;J11,1,0)</f>
        <v>0</v>
      </c>
      <c r="G11" s="381"/>
      <c r="H11" s="269" t="str">
        <f>IF(AND(R7=0, T7=0), "",T7)</f>
        <v/>
      </c>
      <c r="I11" s="277" t="s">
        <v>63</v>
      </c>
      <c r="J11" s="270" t="str">
        <f>IF(AND(R7=0, T7=0), "",R7)</f>
        <v/>
      </c>
      <c r="K11" s="277"/>
      <c r="L11" s="162">
        <f>IF(J11&gt;H11,1,0)</f>
        <v>0</v>
      </c>
      <c r="M11" s="270"/>
      <c r="N11" s="160"/>
      <c r="O11" s="162"/>
      <c r="P11" s="162"/>
      <c r="Q11" s="374"/>
      <c r="R11" s="375"/>
      <c r="S11" s="375"/>
      <c r="T11" s="375"/>
      <c r="U11" s="375"/>
      <c r="V11" s="376"/>
      <c r="W11" s="162"/>
      <c r="X11" s="161">
        <f>SUM(AA9:AA11)</f>
        <v>0</v>
      </c>
      <c r="Y11" s="162">
        <f>IF(AA11&gt;AC11,1,0)</f>
        <v>0</v>
      </c>
      <c r="Z11" s="381"/>
      <c r="AA11" s="269" t="str">
        <f>+入力!I27</f>
        <v/>
      </c>
      <c r="AB11" s="277" t="s">
        <v>98</v>
      </c>
      <c r="AC11" s="270" t="str">
        <f>+入力!M27</f>
        <v/>
      </c>
      <c r="AD11" s="162">
        <f>IF(AC11&gt;AA11,1,0)</f>
        <v>0</v>
      </c>
      <c r="AE11" s="277"/>
      <c r="AF11" s="160"/>
      <c r="AG11" s="166"/>
      <c r="AH11" s="388"/>
      <c r="AI11" s="388"/>
      <c r="AJ11" s="167"/>
      <c r="AK11" s="388"/>
      <c r="AL11" s="404"/>
      <c r="AM11" s="405"/>
      <c r="AN11" s="166"/>
      <c r="AO11" s="388"/>
      <c r="AP11" s="388"/>
      <c r="AQ11" s="391"/>
      <c r="AR11" s="396"/>
      <c r="AS11" s="397"/>
      <c r="AT11" s="398"/>
      <c r="AU11" s="168"/>
      <c r="AV11" s="404"/>
      <c r="AW11" s="405"/>
      <c r="AX11" s="404"/>
      <c r="AY11" s="405"/>
      <c r="AZ11" s="409"/>
      <c r="BA11" s="159"/>
      <c r="BB11" s="131"/>
      <c r="BC11" s="384"/>
      <c r="BD11" s="385"/>
      <c r="BE11" s="386"/>
      <c r="BF11" s="386"/>
      <c r="BG11" s="386"/>
      <c r="BH11" s="386"/>
      <c r="BI11" s="386"/>
      <c r="BJ11" s="417"/>
      <c r="BK11" s="418"/>
    </row>
    <row r="12" spans="1:63" s="186" customFormat="1" ht="18.75" customHeight="1">
      <c r="A12" s="366"/>
      <c r="B12" s="382" t="str">
        <f>VLOOKUP(B9,DB!$B$2:$C$49,2,0)</f>
        <v>(宮　城)</v>
      </c>
      <c r="C12" s="383"/>
      <c r="D12" s="310">
        <f>VLOOKUP(B12,DB!$C$2:$D$49,2,0)</f>
        <v>7</v>
      </c>
      <c r="E12" s="302">
        <f>IF(H12=J12,0,1)</f>
        <v>0</v>
      </c>
      <c r="F12" s="299"/>
      <c r="G12" s="178"/>
      <c r="H12" s="173">
        <f>SUM(F9:F11)</f>
        <v>0</v>
      </c>
      <c r="I12" s="173" t="str">
        <f>S8</f>
        <v>-</v>
      </c>
      <c r="J12" s="173">
        <f>SUM(L9:L11)</f>
        <v>0</v>
      </c>
      <c r="K12" s="173"/>
      <c r="L12" s="171"/>
      <c r="M12" s="272"/>
      <c r="N12" s="169"/>
      <c r="O12" s="171"/>
      <c r="P12" s="171"/>
      <c r="Q12" s="377"/>
      <c r="R12" s="378"/>
      <c r="S12" s="378"/>
      <c r="T12" s="378"/>
      <c r="U12" s="378"/>
      <c r="V12" s="379"/>
      <c r="W12" s="171"/>
      <c r="X12" s="170">
        <f>IF(AA12=AC12,0,1)</f>
        <v>0</v>
      </c>
      <c r="Y12" s="171"/>
      <c r="Z12" s="271"/>
      <c r="AA12" s="173">
        <f>SUM(Y9:Y11)</f>
        <v>0</v>
      </c>
      <c r="AB12" s="174" t="s">
        <v>98</v>
      </c>
      <c r="AC12" s="173">
        <f>SUM(AD9:AD11)</f>
        <v>0</v>
      </c>
      <c r="AD12" s="175"/>
      <c r="AE12" s="173"/>
      <c r="AF12" s="177"/>
      <c r="AG12" s="179"/>
      <c r="AH12" s="389"/>
      <c r="AI12" s="389"/>
      <c r="AJ12" s="180"/>
      <c r="AK12" s="389"/>
      <c r="AL12" s="406"/>
      <c r="AM12" s="407"/>
      <c r="AN12" s="179"/>
      <c r="AO12" s="389"/>
      <c r="AP12" s="389"/>
      <c r="AQ12" s="392"/>
      <c r="AR12" s="399"/>
      <c r="AS12" s="400"/>
      <c r="AT12" s="401"/>
      <c r="AU12" s="181"/>
      <c r="AV12" s="406"/>
      <c r="AW12" s="407"/>
      <c r="AX12" s="406"/>
      <c r="AY12" s="407"/>
      <c r="AZ12" s="410"/>
      <c r="BA12" s="189"/>
      <c r="BC12" s="190"/>
      <c r="BD12" s="219"/>
      <c r="BE12" s="220"/>
      <c r="BF12" s="220"/>
      <c r="BG12" s="419">
        <f>+入力!G36</f>
        <v>0</v>
      </c>
      <c r="BH12" s="419"/>
      <c r="BI12" s="221"/>
      <c r="BJ12" s="221"/>
      <c r="BK12" s="222"/>
    </row>
    <row r="13" spans="1:63" ht="13.5" customHeight="1">
      <c r="A13" s="364" t="str">
        <f>IF(AF16&lt;6,"",RANK(AG14,$AG$6:$AG$16,1))</f>
        <v/>
      </c>
      <c r="B13" s="367" t="str">
        <f>Z4</f>
        <v>大井ＪＶＣ</v>
      </c>
      <c r="C13" s="368"/>
      <c r="D13" s="347">
        <f>VLOOKUP(B13,DB!$B$2:$D$49,3,0)</f>
        <v>27</v>
      </c>
      <c r="E13" s="300">
        <f>IF(H16&gt;J16,1,0)</f>
        <v>0</v>
      </c>
      <c r="F13" s="296">
        <f>IF(H13&gt;J13,1,0)</f>
        <v>0</v>
      </c>
      <c r="G13" s="380" t="str">
        <f>IF(H16&gt;=2,"○",IF(J16&gt;=2,"●",""))</f>
        <v/>
      </c>
      <c r="H13" s="267" t="str">
        <f>IF(AND(AC5=0, AA5=0), "",AC5)</f>
        <v/>
      </c>
      <c r="I13" s="154" t="s">
        <v>63</v>
      </c>
      <c r="J13" s="268" t="str">
        <f>IF(AND(AA5=0, AC5=0), "",AA5)</f>
        <v/>
      </c>
      <c r="K13" s="154"/>
      <c r="L13" s="152">
        <f>IF(J13&gt;H13,1,0)</f>
        <v>0</v>
      </c>
      <c r="M13" s="268"/>
      <c r="N13" s="156">
        <f>IF(H16&gt;=J16,0,1)</f>
        <v>0</v>
      </c>
      <c r="O13" s="151">
        <f>IF(R16&gt;T16,1,0)</f>
        <v>0</v>
      </c>
      <c r="P13" s="152">
        <f>IF(R13&gt;T13,1,0)</f>
        <v>0</v>
      </c>
      <c r="Q13" s="380" t="str">
        <f>IF(R16&gt;=2,"○",IF(T16&gt;=2,"●",""))</f>
        <v/>
      </c>
      <c r="R13" s="267" t="str">
        <f>IF(AND(AC9=0, AA9=0), "",AC9)</f>
        <v/>
      </c>
      <c r="S13" s="154" t="s">
        <v>63</v>
      </c>
      <c r="T13" s="268" t="str">
        <f>IF(AND(AA9=0, AC9=0), "",AA9)</f>
        <v/>
      </c>
      <c r="U13" s="152">
        <f>IF(T13&gt;R13,1,0)</f>
        <v>0</v>
      </c>
      <c r="V13" s="268"/>
      <c r="W13" s="156">
        <f>IF(R16&gt;=T16,0,1)</f>
        <v>0</v>
      </c>
      <c r="X13" s="152"/>
      <c r="Y13" s="152"/>
      <c r="Z13" s="371"/>
      <c r="AA13" s="372"/>
      <c r="AB13" s="372"/>
      <c r="AC13" s="372"/>
      <c r="AD13" s="372"/>
      <c r="AE13" s="372"/>
      <c r="AF13" s="152"/>
      <c r="AG13" s="157"/>
      <c r="AH13" s="387">
        <f>O16+E16</f>
        <v>0</v>
      </c>
      <c r="AI13" s="387">
        <f>(AK13*2)+AL13</f>
        <v>0</v>
      </c>
      <c r="AJ13" s="156"/>
      <c r="AK13" s="387">
        <f>E13+O13+X13</f>
        <v>0</v>
      </c>
      <c r="AL13" s="402">
        <f>N13+W13+AF13-AN14</f>
        <v>0</v>
      </c>
      <c r="AM13" s="403"/>
      <c r="AN13" s="157"/>
      <c r="AO13" s="387">
        <f>H16+R16+AA16</f>
        <v>0</v>
      </c>
      <c r="AP13" s="387">
        <f>J16+T16+AC16</f>
        <v>0</v>
      </c>
      <c r="AQ13" s="390" t="str">
        <f>IF(AR13=10,"MAX",AR13)</f>
        <v>MAX</v>
      </c>
      <c r="AR13" s="393">
        <f>IF(ISERROR(AO13/AP13),10,(AO13/AP13))</f>
        <v>10</v>
      </c>
      <c r="AS13" s="394"/>
      <c r="AT13" s="395"/>
      <c r="AU13" s="158"/>
      <c r="AV13" s="402">
        <f>E15+O15+X15</f>
        <v>0</v>
      </c>
      <c r="AW13" s="403"/>
      <c r="AX13" s="402">
        <f>N14+W14+AF14</f>
        <v>0</v>
      </c>
      <c r="AY13" s="403"/>
      <c r="AZ13" s="408">
        <f>IF(ISERROR(AV13/AX13),0,(AV13/AX13))</f>
        <v>0</v>
      </c>
      <c r="BA13" s="159"/>
      <c r="BD13" s="191"/>
      <c r="BE13" s="186"/>
      <c r="BF13" s="186"/>
      <c r="BG13" s="419"/>
      <c r="BH13" s="419"/>
      <c r="BI13" s="186"/>
      <c r="BJ13" s="186"/>
      <c r="BK13" s="192"/>
    </row>
    <row r="14" spans="1:63" ht="13.5" customHeight="1">
      <c r="A14" s="365"/>
      <c r="B14" s="369"/>
      <c r="C14" s="370"/>
      <c r="D14" s="348"/>
      <c r="E14" s="301">
        <f>IF(E13=1,0,IF(I16="棄",1,0))</f>
        <v>0</v>
      </c>
      <c r="F14" s="293">
        <f>IF(H14&gt;J14,1,0)</f>
        <v>0</v>
      </c>
      <c r="G14" s="381"/>
      <c r="H14" s="269" t="str">
        <f>IF(AND(AC6=0, AA6=0), "",AC6)</f>
        <v/>
      </c>
      <c r="I14" s="277" t="s">
        <v>63</v>
      </c>
      <c r="J14" s="270" t="str">
        <f>IF(AND(AA6=0, AC6=0), "",AA6)</f>
        <v/>
      </c>
      <c r="K14" s="277"/>
      <c r="L14" s="162">
        <f>IF(J14&gt;H14,1,0)</f>
        <v>0</v>
      </c>
      <c r="M14" s="270"/>
      <c r="N14" s="160">
        <f>SUM(J13:J15)</f>
        <v>0</v>
      </c>
      <c r="O14" s="161">
        <f>IF(O13=1,0,IF(S16="棄",1,0))</f>
        <v>0</v>
      </c>
      <c r="P14" s="162">
        <f>IF(R14&gt;T14,1,0)</f>
        <v>0</v>
      </c>
      <c r="Q14" s="381"/>
      <c r="R14" s="269" t="str">
        <f>IF(AND(AC10=0, AA10=0), "",AC10)</f>
        <v/>
      </c>
      <c r="S14" s="277" t="s">
        <v>63</v>
      </c>
      <c r="T14" s="270" t="str">
        <f>IF(AND(AA10=0, AC10=0), "",AA10)</f>
        <v/>
      </c>
      <c r="U14" s="162">
        <f>IF(T14&gt;R14,1,0)</f>
        <v>0</v>
      </c>
      <c r="V14" s="270"/>
      <c r="W14" s="160">
        <f>SUM(T13:T15)</f>
        <v>0</v>
      </c>
      <c r="X14" s="162"/>
      <c r="Y14" s="162"/>
      <c r="Z14" s="374"/>
      <c r="AA14" s="375"/>
      <c r="AB14" s="375"/>
      <c r="AC14" s="375"/>
      <c r="AD14" s="375"/>
      <c r="AE14" s="375"/>
      <c r="AF14" s="162"/>
      <c r="AG14" s="166">
        <f>AJ14*100+AU14*10+BA14</f>
        <v>111</v>
      </c>
      <c r="AH14" s="388"/>
      <c r="AI14" s="388"/>
      <c r="AJ14" s="167">
        <f>RANK(AI13,$AI$5:$AI$16)</f>
        <v>1</v>
      </c>
      <c r="AK14" s="388"/>
      <c r="AL14" s="404"/>
      <c r="AM14" s="405"/>
      <c r="AN14" s="166">
        <f>E14+O14+X14</f>
        <v>0</v>
      </c>
      <c r="AO14" s="388"/>
      <c r="AP14" s="388"/>
      <c r="AQ14" s="391"/>
      <c r="AR14" s="396"/>
      <c r="AS14" s="397"/>
      <c r="AT14" s="398"/>
      <c r="AU14" s="168">
        <f>RANK(AR13,$AR$5:$AR$16)</f>
        <v>1</v>
      </c>
      <c r="AV14" s="404"/>
      <c r="AW14" s="405"/>
      <c r="AX14" s="404"/>
      <c r="AY14" s="405"/>
      <c r="AZ14" s="409"/>
      <c r="BA14" s="159">
        <f>RANK(AZ13,$AZ$5:$AZ$16)</f>
        <v>1</v>
      </c>
      <c r="BD14" s="193"/>
      <c r="BE14" s="131"/>
      <c r="BF14" s="131"/>
      <c r="BG14" s="419"/>
      <c r="BH14" s="419"/>
      <c r="BI14" s="131"/>
      <c r="BJ14" s="131"/>
      <c r="BK14" s="194"/>
    </row>
    <row r="15" spans="1:63" ht="13.5" customHeight="1">
      <c r="A15" s="365"/>
      <c r="B15" s="369"/>
      <c r="C15" s="370"/>
      <c r="D15" s="348"/>
      <c r="E15" s="301">
        <f>SUM(H13:H15)</f>
        <v>0</v>
      </c>
      <c r="F15" s="293">
        <f>IF(H15&gt;J15,1,0)</f>
        <v>0</v>
      </c>
      <c r="G15" s="381"/>
      <c r="H15" s="269" t="str">
        <f>IF(AND(AC7=0, AA7=0), "",AC7)</f>
        <v/>
      </c>
      <c r="I15" s="277" t="s">
        <v>63</v>
      </c>
      <c r="J15" s="270" t="str">
        <f>IF(AND(AA7=0, AC7=0), "",AA7)</f>
        <v/>
      </c>
      <c r="K15" s="277"/>
      <c r="L15" s="162">
        <f>IF(J15&gt;H15,1,0)</f>
        <v>0</v>
      </c>
      <c r="M15" s="270"/>
      <c r="N15" s="160"/>
      <c r="O15" s="161">
        <f>SUM(R13:R15)</f>
        <v>0</v>
      </c>
      <c r="P15" s="162">
        <f>IF(R15&gt;T15,1,0)</f>
        <v>0</v>
      </c>
      <c r="Q15" s="381"/>
      <c r="R15" s="269" t="str">
        <f>IF(AND(AC11=0, AA11=0), "",AC11)</f>
        <v/>
      </c>
      <c r="S15" s="277" t="s">
        <v>63</v>
      </c>
      <c r="T15" s="270" t="str">
        <f>IF(AND(AA11=0, AC11=0), "",AA11)</f>
        <v/>
      </c>
      <c r="U15" s="162">
        <f>IF(T15&gt;R15,1,0)</f>
        <v>0</v>
      </c>
      <c r="V15" s="270"/>
      <c r="W15" s="160"/>
      <c r="X15" s="162"/>
      <c r="Y15" s="162"/>
      <c r="Z15" s="374"/>
      <c r="AA15" s="375"/>
      <c r="AB15" s="375"/>
      <c r="AC15" s="375"/>
      <c r="AD15" s="375"/>
      <c r="AE15" s="375"/>
      <c r="AF15" s="162"/>
      <c r="AG15" s="166"/>
      <c r="AH15" s="388"/>
      <c r="AI15" s="388"/>
      <c r="AJ15" s="167"/>
      <c r="AK15" s="388"/>
      <c r="AL15" s="404"/>
      <c r="AM15" s="405"/>
      <c r="AN15" s="166"/>
      <c r="AO15" s="388"/>
      <c r="AP15" s="388"/>
      <c r="AQ15" s="391"/>
      <c r="AR15" s="396"/>
      <c r="AS15" s="397"/>
      <c r="AT15" s="398"/>
      <c r="AU15" s="168"/>
      <c r="AV15" s="404"/>
      <c r="AW15" s="405"/>
      <c r="AX15" s="404"/>
      <c r="AY15" s="405"/>
      <c r="AZ15" s="409"/>
      <c r="BA15" s="159"/>
      <c r="BD15" s="193"/>
      <c r="BE15" s="423" t="str">
        <f>+入力!I35</f>
        <v/>
      </c>
      <c r="BF15" s="423"/>
      <c r="BG15" s="423" t="str">
        <f>+入力!I36</f>
        <v/>
      </c>
      <c r="BH15" s="423"/>
      <c r="BI15" s="423" t="str">
        <f>+入力!I37</f>
        <v/>
      </c>
      <c r="BJ15" s="423"/>
      <c r="BK15" s="194"/>
    </row>
    <row r="16" spans="1:63" s="186" customFormat="1" ht="19.5" customHeight="1" thickBot="1">
      <c r="A16" s="431"/>
      <c r="B16" s="424" t="str">
        <f>VLOOKUP(B13,DB!$B$2:$C$49,2,0)</f>
        <v>(京　都)</v>
      </c>
      <c r="C16" s="425"/>
      <c r="D16" s="310">
        <f>VLOOKUP(B16,DB!$C$2:$D$49,2,0)</f>
        <v>27</v>
      </c>
      <c r="E16" s="303">
        <f>IF(H16=J16,0,1)</f>
        <v>0</v>
      </c>
      <c r="F16" s="304"/>
      <c r="G16" s="196"/>
      <c r="H16" s="197">
        <f>SUM(F13:F15)</f>
        <v>0</v>
      </c>
      <c r="I16" s="197" t="str">
        <f>+AB8</f>
        <v>-</v>
      </c>
      <c r="J16" s="197">
        <f>SUM(L13:L15)</f>
        <v>0</v>
      </c>
      <c r="K16" s="197"/>
      <c r="L16" s="198"/>
      <c r="M16" s="199"/>
      <c r="N16" s="200"/>
      <c r="O16" s="195">
        <f>IF(R16=T16,0,1)</f>
        <v>0</v>
      </c>
      <c r="P16" s="198"/>
      <c r="Q16" s="196"/>
      <c r="R16" s="197">
        <f>SUM(P13:P15)</f>
        <v>0</v>
      </c>
      <c r="S16" s="197" t="str">
        <f>+AB12</f>
        <v>-</v>
      </c>
      <c r="T16" s="197">
        <f>SUM(U13:U15)</f>
        <v>0</v>
      </c>
      <c r="U16" s="201"/>
      <c r="V16" s="275"/>
      <c r="W16" s="203"/>
      <c r="X16" s="201"/>
      <c r="Y16" s="201"/>
      <c r="Z16" s="432"/>
      <c r="AA16" s="433"/>
      <c r="AB16" s="433"/>
      <c r="AC16" s="433"/>
      <c r="AD16" s="433"/>
      <c r="AE16" s="433"/>
      <c r="AF16" s="201">
        <f>SUM(AH5:AH16)</f>
        <v>0</v>
      </c>
      <c r="AG16" s="204"/>
      <c r="AH16" s="420"/>
      <c r="AI16" s="420"/>
      <c r="AJ16" s="205"/>
      <c r="AK16" s="420"/>
      <c r="AL16" s="421"/>
      <c r="AM16" s="422"/>
      <c r="AN16" s="204"/>
      <c r="AO16" s="420"/>
      <c r="AP16" s="420"/>
      <c r="AQ16" s="427"/>
      <c r="AR16" s="428"/>
      <c r="AS16" s="429"/>
      <c r="AT16" s="430"/>
      <c r="AU16" s="206"/>
      <c r="AV16" s="421"/>
      <c r="AW16" s="422"/>
      <c r="AX16" s="421"/>
      <c r="AY16" s="422"/>
      <c r="AZ16" s="426"/>
      <c r="BA16" s="189"/>
      <c r="BB16" s="183"/>
      <c r="BC16" s="190"/>
      <c r="BD16" s="193"/>
      <c r="BE16" s="423"/>
      <c r="BF16" s="423"/>
      <c r="BG16" s="423"/>
      <c r="BH16" s="423"/>
      <c r="BI16" s="423"/>
      <c r="BJ16" s="423"/>
      <c r="BK16" s="194"/>
    </row>
    <row r="17" spans="1:63" ht="13.5" customHeight="1">
      <c r="A17" s="207"/>
      <c r="B17" s="207"/>
      <c r="C17" s="208"/>
      <c r="D17" s="309"/>
      <c r="E17" s="305"/>
      <c r="F17" s="306"/>
      <c r="G17" s="276"/>
      <c r="H17" s="276"/>
      <c r="I17" s="276"/>
      <c r="J17" s="276"/>
      <c r="K17" s="276"/>
      <c r="L17" s="210"/>
      <c r="M17" s="276"/>
      <c r="N17" s="210"/>
      <c r="O17" s="162"/>
      <c r="P17" s="210"/>
      <c r="Q17" s="276"/>
      <c r="R17" s="276"/>
      <c r="S17" s="211"/>
      <c r="T17" s="212"/>
      <c r="U17" s="210"/>
      <c r="V17" s="276"/>
      <c r="W17" s="213"/>
      <c r="X17" s="213"/>
      <c r="Y17" s="213"/>
      <c r="Z17" s="212"/>
      <c r="AA17" s="277"/>
      <c r="AB17" s="212"/>
      <c r="AC17" s="212"/>
      <c r="AD17" s="167"/>
      <c r="AE17" s="214"/>
      <c r="AF17" s="168"/>
      <c r="AG17" s="168"/>
      <c r="AH17" s="277"/>
      <c r="AI17" s="277"/>
      <c r="AJ17" s="190"/>
      <c r="BD17" s="191"/>
      <c r="BE17" s="423"/>
      <c r="BF17" s="423"/>
      <c r="BG17" s="423"/>
      <c r="BH17" s="423"/>
      <c r="BI17" s="423"/>
      <c r="BJ17" s="423"/>
      <c r="BK17" s="192"/>
    </row>
    <row r="18" spans="1:63" ht="25.5" customHeight="1" thickBot="1">
      <c r="A18" s="132" t="s">
        <v>100</v>
      </c>
      <c r="B18" s="132"/>
      <c r="C18" s="349" t="str">
        <f>+'2日目組合せ'!B12</f>
        <v>【とどろきアリーナ】</v>
      </c>
      <c r="D18" s="349"/>
      <c r="E18" s="349"/>
      <c r="F18" s="349"/>
      <c r="G18" s="349"/>
      <c r="H18" s="349"/>
      <c r="I18" s="349"/>
      <c r="J18" s="349"/>
      <c r="K18" s="349"/>
      <c r="L18" s="349"/>
      <c r="M18" s="349"/>
      <c r="N18" s="132"/>
      <c r="O18" s="132"/>
      <c r="P18" s="132"/>
      <c r="Q18" s="132"/>
      <c r="R18" s="132"/>
      <c r="S18" s="263" t="str">
        <f>+'2日目組合せ'!D12</f>
        <v>Bコート</v>
      </c>
      <c r="T18" s="132"/>
      <c r="U18" s="132"/>
      <c r="V18" s="132"/>
      <c r="W18" s="134"/>
      <c r="X18" s="134"/>
      <c r="Y18" s="134"/>
      <c r="Z18" s="135"/>
      <c r="AA18" s="135"/>
      <c r="AB18" s="135"/>
      <c r="AC18" s="135"/>
      <c r="AD18" s="134"/>
      <c r="AE18" s="135"/>
      <c r="AF18" s="134"/>
      <c r="AG18" s="134"/>
      <c r="AH18" s="135"/>
      <c r="AI18" s="135"/>
      <c r="AJ18" s="134"/>
      <c r="AK18" s="135"/>
      <c r="AL18" s="135"/>
      <c r="AM18" s="135"/>
      <c r="BD18" s="193"/>
      <c r="BE18" s="435"/>
      <c r="BF18" s="434"/>
      <c r="BG18" s="435"/>
      <c r="BH18" s="434"/>
      <c r="BI18" s="435"/>
      <c r="BJ18" s="434"/>
      <c r="BK18" s="194"/>
    </row>
    <row r="19" spans="1:63" ht="17.25" customHeight="1">
      <c r="A19" s="136" t="s">
        <v>81</v>
      </c>
      <c r="B19" s="350" t="s">
        <v>62</v>
      </c>
      <c r="C19" s="351"/>
      <c r="D19" s="308"/>
      <c r="E19" s="294"/>
      <c r="F19" s="295"/>
      <c r="G19" s="352" t="str">
        <f>+入力!B43</f>
        <v>高浜ＪＶＣ</v>
      </c>
      <c r="H19" s="353"/>
      <c r="I19" s="353"/>
      <c r="J19" s="353"/>
      <c r="K19" s="353"/>
      <c r="L19" s="353"/>
      <c r="M19" s="354"/>
      <c r="N19" s="137"/>
      <c r="O19" s="138"/>
      <c r="P19" s="139"/>
      <c r="Q19" s="352" t="str">
        <f>+入力!B44</f>
        <v>姶良なぎさ</v>
      </c>
      <c r="R19" s="353"/>
      <c r="S19" s="353"/>
      <c r="T19" s="353"/>
      <c r="U19" s="353"/>
      <c r="V19" s="354"/>
      <c r="W19" s="140"/>
      <c r="X19" s="141"/>
      <c r="Y19" s="140"/>
      <c r="Z19" s="352" t="str">
        <f>+入力!B45</f>
        <v>茶屋町</v>
      </c>
      <c r="AA19" s="353"/>
      <c r="AB19" s="353"/>
      <c r="AC19" s="353"/>
      <c r="AD19" s="353"/>
      <c r="AE19" s="353"/>
      <c r="AF19" s="140"/>
      <c r="AG19" s="142" t="s">
        <v>82</v>
      </c>
      <c r="AH19" s="143" t="s">
        <v>83</v>
      </c>
      <c r="AI19" s="143" t="s">
        <v>84</v>
      </c>
      <c r="AJ19" s="266" t="s">
        <v>85</v>
      </c>
      <c r="AK19" s="143" t="s">
        <v>86</v>
      </c>
      <c r="AL19" s="356" t="s">
        <v>87</v>
      </c>
      <c r="AM19" s="357"/>
      <c r="AN19" s="265" t="s">
        <v>88</v>
      </c>
      <c r="AO19" s="264" t="s">
        <v>89</v>
      </c>
      <c r="AP19" s="143" t="s">
        <v>90</v>
      </c>
      <c r="AQ19" s="225" t="s">
        <v>114</v>
      </c>
      <c r="AR19" s="358" t="s">
        <v>91</v>
      </c>
      <c r="AS19" s="359"/>
      <c r="AT19" s="360"/>
      <c r="AU19" s="147" t="s">
        <v>92</v>
      </c>
      <c r="AV19" s="361" t="s">
        <v>93</v>
      </c>
      <c r="AW19" s="362"/>
      <c r="AX19" s="361" t="s">
        <v>94</v>
      </c>
      <c r="AY19" s="362"/>
      <c r="AZ19" s="148" t="s">
        <v>95</v>
      </c>
      <c r="BA19" s="149" t="s">
        <v>96</v>
      </c>
      <c r="BD19" s="10"/>
      <c r="BE19" s="435"/>
      <c r="BF19" s="434"/>
      <c r="BG19" s="435"/>
      <c r="BH19" s="434"/>
      <c r="BI19" s="435"/>
      <c r="BJ19" s="434"/>
      <c r="BK19" s="194"/>
    </row>
    <row r="20" spans="1:63" ht="13.5" customHeight="1">
      <c r="A20" s="364" t="str">
        <f>IF(AF31&lt;6,"",RANK(AG21,$AG$21:$AG$31,1))</f>
        <v/>
      </c>
      <c r="B20" s="367" t="str">
        <f>G19</f>
        <v>高浜ＪＶＣ</v>
      </c>
      <c r="C20" s="368"/>
      <c r="D20" s="347">
        <f>VLOOKUP(B20,DB!$B$2:$D$49,3,0)</f>
        <v>31</v>
      </c>
      <c r="E20" s="296"/>
      <c r="F20" s="296"/>
      <c r="G20" s="371"/>
      <c r="H20" s="372"/>
      <c r="I20" s="372"/>
      <c r="J20" s="372"/>
      <c r="K20" s="372"/>
      <c r="L20" s="372"/>
      <c r="M20" s="373"/>
      <c r="N20" s="150"/>
      <c r="O20" s="151">
        <f>IF(R23&gt;T23,1,0)</f>
        <v>0</v>
      </c>
      <c r="P20" s="152">
        <f>IF(R20&gt;T20,1,0)</f>
        <v>0</v>
      </c>
      <c r="Q20" s="380" t="str">
        <f>IF(R23&gt;=2,"○",IF(T23&gt;=2,"●",""))</f>
        <v/>
      </c>
      <c r="R20" s="267" t="str">
        <f>+入力!I10</f>
        <v/>
      </c>
      <c r="S20" s="154" t="s">
        <v>63</v>
      </c>
      <c r="T20" s="268" t="str">
        <f>+入力!M10</f>
        <v/>
      </c>
      <c r="U20" s="152">
        <f>IF(T20&gt;R20,1,0)</f>
        <v>0</v>
      </c>
      <c r="V20" s="268"/>
      <c r="W20" s="156">
        <f>IF(R23&gt;=T23,0,1)</f>
        <v>0</v>
      </c>
      <c r="X20" s="151">
        <f>IF(AA23&gt;AC23,1,0)</f>
        <v>0</v>
      </c>
      <c r="Y20" s="152">
        <f>IF(AA20&gt;AC20,1,0)</f>
        <v>0</v>
      </c>
      <c r="Z20" s="380" t="str">
        <f>IF(AA23&gt;=2,"○",IF(AC23&gt;=2,"●",""))</f>
        <v/>
      </c>
      <c r="AA20" s="267" t="str">
        <f>+入力!I20</f>
        <v/>
      </c>
      <c r="AB20" s="154" t="s">
        <v>63</v>
      </c>
      <c r="AC20" s="268" t="str">
        <f>+入力!M20</f>
        <v/>
      </c>
      <c r="AD20" s="152">
        <f>IF(AC20&gt;AA20,1,0)</f>
        <v>0</v>
      </c>
      <c r="AE20" s="154"/>
      <c r="AF20" s="156">
        <f>IF(AA23&gt;=AC23,0,1)</f>
        <v>0</v>
      </c>
      <c r="AG20" s="157"/>
      <c r="AH20" s="387">
        <f>O23+X23</f>
        <v>0</v>
      </c>
      <c r="AI20" s="387">
        <f>(AK20*2)+AL20</f>
        <v>0</v>
      </c>
      <c r="AJ20" s="156"/>
      <c r="AK20" s="387">
        <f>E20+O20+X20</f>
        <v>0</v>
      </c>
      <c r="AL20" s="402">
        <f>N20+W20+AF20-AN21</f>
        <v>0</v>
      </c>
      <c r="AM20" s="403"/>
      <c r="AN20" s="157"/>
      <c r="AO20" s="387">
        <f>H23+R23+AA23</f>
        <v>0</v>
      </c>
      <c r="AP20" s="387">
        <f>J23+T23+AC23</f>
        <v>0</v>
      </c>
      <c r="AQ20" s="390" t="str">
        <f>IF(AR20=10,"MAX",AR20)</f>
        <v>MAX</v>
      </c>
      <c r="AR20" s="393">
        <f>IF(ISERROR(AO20/AP20),10,(AO20/AP20))</f>
        <v>10</v>
      </c>
      <c r="AS20" s="394"/>
      <c r="AT20" s="395"/>
      <c r="AU20" s="158"/>
      <c r="AV20" s="402">
        <f>E22+O22+X22</f>
        <v>0</v>
      </c>
      <c r="AW20" s="403"/>
      <c r="AX20" s="402">
        <f>N21+W21+AF21</f>
        <v>0</v>
      </c>
      <c r="AY20" s="403"/>
      <c r="AZ20" s="408">
        <f>IF(ISERROR(AV20/AX20),0,(AV20/AX20))</f>
        <v>0</v>
      </c>
      <c r="BA20" s="159"/>
      <c r="BD20" s="10"/>
      <c r="BE20" s="436" t="str">
        <f>+入力!M35</f>
        <v/>
      </c>
      <c r="BF20" s="436"/>
      <c r="BG20" s="436" t="str">
        <f>+入力!M36</f>
        <v/>
      </c>
      <c r="BH20" s="436"/>
      <c r="BI20" s="436" t="str">
        <f>+入力!M37</f>
        <v/>
      </c>
      <c r="BJ20" s="436"/>
      <c r="BK20" s="194"/>
    </row>
    <row r="21" spans="1:63" ht="13.5" customHeight="1">
      <c r="A21" s="365"/>
      <c r="B21" s="369"/>
      <c r="C21" s="370"/>
      <c r="D21" s="348"/>
      <c r="E21" s="297"/>
      <c r="G21" s="374"/>
      <c r="H21" s="375"/>
      <c r="I21" s="375"/>
      <c r="J21" s="375"/>
      <c r="K21" s="375"/>
      <c r="L21" s="375"/>
      <c r="M21" s="376"/>
      <c r="N21" s="160"/>
      <c r="O21" s="161">
        <f>IF(O20=1,0,IF(S23="棄",1,0))</f>
        <v>0</v>
      </c>
      <c r="P21" s="162">
        <f>IF(R21&gt;T21,1,0)</f>
        <v>0</v>
      </c>
      <c r="Q21" s="381"/>
      <c r="R21" s="269" t="str">
        <f>+入力!I11</f>
        <v/>
      </c>
      <c r="S21" s="277" t="s">
        <v>63</v>
      </c>
      <c r="T21" s="270" t="str">
        <f>+入力!M11</f>
        <v/>
      </c>
      <c r="U21" s="162">
        <f>IF(T21&gt;R21,1,0)</f>
        <v>0</v>
      </c>
      <c r="V21" s="270"/>
      <c r="W21" s="160">
        <f>SUM(T20:T22)</f>
        <v>0</v>
      </c>
      <c r="X21" s="161">
        <f>IF(X20=1,0,IF(AB23="棄",1,0))</f>
        <v>0</v>
      </c>
      <c r="Y21" s="162">
        <f>IF(AA21&gt;AC21,1,0)</f>
        <v>0</v>
      </c>
      <c r="Z21" s="381"/>
      <c r="AA21" s="269" t="str">
        <f>+入力!I21</f>
        <v/>
      </c>
      <c r="AB21" s="277" t="s">
        <v>63</v>
      </c>
      <c r="AC21" s="270" t="str">
        <f>+入力!M21</f>
        <v/>
      </c>
      <c r="AD21" s="162">
        <f>IF(AC21&gt;AA21,1,0)</f>
        <v>0</v>
      </c>
      <c r="AE21" s="277"/>
      <c r="AF21" s="162">
        <f>SUM(AC20:AC22)</f>
        <v>0</v>
      </c>
      <c r="AG21" s="166">
        <f>AJ21*100+AU21*10+BA21</f>
        <v>111</v>
      </c>
      <c r="AH21" s="388"/>
      <c r="AI21" s="388"/>
      <c r="AJ21" s="167">
        <f>RANK(AI20,$AI$20:$AI$31)</f>
        <v>1</v>
      </c>
      <c r="AK21" s="388"/>
      <c r="AL21" s="404"/>
      <c r="AM21" s="405"/>
      <c r="AN21" s="166">
        <f>E21+O21+X21</f>
        <v>0</v>
      </c>
      <c r="AO21" s="388"/>
      <c r="AP21" s="388"/>
      <c r="AQ21" s="391"/>
      <c r="AR21" s="396"/>
      <c r="AS21" s="397"/>
      <c r="AT21" s="398"/>
      <c r="AU21" s="168">
        <f>RANK(AR20,$AR$20:$AR$31)</f>
        <v>1</v>
      </c>
      <c r="AV21" s="404"/>
      <c r="AW21" s="405"/>
      <c r="AX21" s="404"/>
      <c r="AY21" s="405"/>
      <c r="AZ21" s="409"/>
      <c r="BA21" s="159">
        <f>RANK(AZ20,$AZ$20:$AZ$31)</f>
        <v>1</v>
      </c>
      <c r="BD21" s="10"/>
      <c r="BE21" s="436"/>
      <c r="BF21" s="436"/>
      <c r="BG21" s="436"/>
      <c r="BH21" s="436"/>
      <c r="BI21" s="436"/>
      <c r="BJ21" s="436"/>
      <c r="BK21" s="194"/>
    </row>
    <row r="22" spans="1:63" ht="13.5" customHeight="1">
      <c r="A22" s="365"/>
      <c r="B22" s="369"/>
      <c r="C22" s="370"/>
      <c r="D22" s="348"/>
      <c r="E22" s="297"/>
      <c r="G22" s="374"/>
      <c r="H22" s="375"/>
      <c r="I22" s="375"/>
      <c r="J22" s="375"/>
      <c r="K22" s="375"/>
      <c r="L22" s="375"/>
      <c r="M22" s="376"/>
      <c r="N22" s="160"/>
      <c r="O22" s="161">
        <f>SUM(R20:R22)</f>
        <v>0</v>
      </c>
      <c r="P22" s="162">
        <f>IF(R22&gt;T22,1,0)</f>
        <v>0</v>
      </c>
      <c r="Q22" s="381"/>
      <c r="R22" s="269" t="str">
        <f>+入力!I12</f>
        <v/>
      </c>
      <c r="S22" s="277" t="s">
        <v>63</v>
      </c>
      <c r="T22" s="270" t="str">
        <f>+入力!M12</f>
        <v/>
      </c>
      <c r="U22" s="162">
        <f>IF(T22&gt;R22,1,0)</f>
        <v>0</v>
      </c>
      <c r="V22" s="270"/>
      <c r="W22" s="160"/>
      <c r="X22" s="161">
        <f>SUM(AA20:AA22)</f>
        <v>0</v>
      </c>
      <c r="Y22" s="162">
        <f>IF(AA22&gt;AC22,1,0)</f>
        <v>0</v>
      </c>
      <c r="Z22" s="381"/>
      <c r="AA22" s="269" t="str">
        <f>+入力!I22</f>
        <v/>
      </c>
      <c r="AB22" s="277" t="s">
        <v>63</v>
      </c>
      <c r="AC22" s="270" t="str">
        <f>+入力!M22</f>
        <v/>
      </c>
      <c r="AD22" s="162">
        <f>IF(AC22&gt;AA22,1,0)</f>
        <v>0</v>
      </c>
      <c r="AE22" s="277"/>
      <c r="AF22" s="162"/>
      <c r="AG22" s="166"/>
      <c r="AH22" s="388"/>
      <c r="AI22" s="388"/>
      <c r="AJ22" s="167"/>
      <c r="AK22" s="388"/>
      <c r="AL22" s="404"/>
      <c r="AM22" s="405"/>
      <c r="AN22" s="166"/>
      <c r="AO22" s="388"/>
      <c r="AP22" s="388"/>
      <c r="AQ22" s="391"/>
      <c r="AR22" s="396"/>
      <c r="AS22" s="397"/>
      <c r="AT22" s="398"/>
      <c r="AU22" s="168"/>
      <c r="AV22" s="404"/>
      <c r="AW22" s="405"/>
      <c r="AX22" s="404"/>
      <c r="AY22" s="405"/>
      <c r="AZ22" s="409"/>
      <c r="BA22" s="159"/>
      <c r="BD22" s="10"/>
      <c r="BE22" s="436"/>
      <c r="BF22" s="436"/>
      <c r="BG22" s="436"/>
      <c r="BH22" s="436"/>
      <c r="BI22" s="436"/>
      <c r="BJ22" s="436"/>
      <c r="BK22" s="194"/>
    </row>
    <row r="23" spans="1:63" s="186" customFormat="1" ht="18.75" customHeight="1">
      <c r="A23" s="366"/>
      <c r="B23" s="382" t="str">
        <f>VLOOKUP(B20,DB!$B$2:$C$49,2,0)</f>
        <v>(兵　庫)</v>
      </c>
      <c r="C23" s="383"/>
      <c r="D23" s="310">
        <f>VLOOKUP(B23,DB!$C$2:$D$49,2,0)</f>
        <v>31</v>
      </c>
      <c r="E23" s="298" t="s">
        <v>63</v>
      </c>
      <c r="F23" s="299"/>
      <c r="G23" s="377"/>
      <c r="H23" s="378"/>
      <c r="I23" s="378"/>
      <c r="J23" s="378"/>
      <c r="K23" s="378"/>
      <c r="L23" s="378"/>
      <c r="M23" s="379"/>
      <c r="N23" s="169"/>
      <c r="O23" s="170">
        <f>IF(R23=T23,0,1)</f>
        <v>0</v>
      </c>
      <c r="P23" s="171"/>
      <c r="Q23" s="271"/>
      <c r="R23" s="173">
        <f>SUM(P20:P22)</f>
        <v>0</v>
      </c>
      <c r="S23" s="174" t="s">
        <v>98</v>
      </c>
      <c r="T23" s="173">
        <f>SUM(U20:U22)</f>
        <v>0</v>
      </c>
      <c r="U23" s="175"/>
      <c r="V23" s="176"/>
      <c r="W23" s="177"/>
      <c r="X23" s="170">
        <f>IF(AA23=AC23,0,1)</f>
        <v>0</v>
      </c>
      <c r="Y23" s="175"/>
      <c r="Z23" s="178"/>
      <c r="AA23" s="173">
        <f>SUM(Y20:Y22)</f>
        <v>0</v>
      </c>
      <c r="AB23" s="174" t="s">
        <v>98</v>
      </c>
      <c r="AC23" s="173">
        <f>SUM(AD20:AD22)</f>
        <v>0</v>
      </c>
      <c r="AD23" s="175"/>
      <c r="AE23" s="173"/>
      <c r="AF23" s="175"/>
      <c r="AG23" s="179"/>
      <c r="AH23" s="389"/>
      <c r="AI23" s="389"/>
      <c r="AJ23" s="180"/>
      <c r="AK23" s="389"/>
      <c r="AL23" s="406"/>
      <c r="AM23" s="407"/>
      <c r="AN23" s="179"/>
      <c r="AO23" s="389"/>
      <c r="AP23" s="389"/>
      <c r="AQ23" s="392"/>
      <c r="AR23" s="399"/>
      <c r="AS23" s="400"/>
      <c r="AT23" s="401"/>
      <c r="AU23" s="181"/>
      <c r="AV23" s="406"/>
      <c r="AW23" s="407"/>
      <c r="AX23" s="406"/>
      <c r="AY23" s="407"/>
      <c r="AZ23" s="410"/>
      <c r="BA23" s="182"/>
      <c r="BB23" s="183"/>
      <c r="BC23" s="190"/>
      <c r="BD23" s="10"/>
      <c r="BE23" s="223"/>
      <c r="BF23" s="223"/>
      <c r="BG23" s="440">
        <f>+入力!O36</f>
        <v>0</v>
      </c>
      <c r="BH23" s="440"/>
      <c r="BI23" s="223"/>
      <c r="BJ23" s="223"/>
      <c r="BK23" s="194"/>
    </row>
    <row r="24" spans="1:63" ht="13.5" customHeight="1">
      <c r="A24" s="364" t="str">
        <f>IF(AF31&lt;6,"",RANK(AG25,$AG$21:$AG$31,1))</f>
        <v/>
      </c>
      <c r="B24" s="367" t="str">
        <f>Q19</f>
        <v>姶良なぎさ</v>
      </c>
      <c r="C24" s="368"/>
      <c r="D24" s="347">
        <f>VLOOKUP(B24,DB!$B$2:$D$49,3,0)</f>
        <v>47</v>
      </c>
      <c r="E24" s="300">
        <f>IF(H27&gt;J27,1,0)</f>
        <v>0</v>
      </c>
      <c r="F24" s="296">
        <f>IF(H24&gt;J24,1,0)</f>
        <v>0</v>
      </c>
      <c r="G24" s="380" t="str">
        <f>IF(H27&gt;=2,"○",IF(J27&gt;=2,"●",""))</f>
        <v/>
      </c>
      <c r="H24" s="267" t="str">
        <f>IF(AND(R20=0, T20=0), "",T20)</f>
        <v/>
      </c>
      <c r="I24" s="154" t="s">
        <v>63</v>
      </c>
      <c r="J24" s="268" t="str">
        <f>IF(AND(R20=0, T20=0), "",R20)</f>
        <v/>
      </c>
      <c r="K24" s="154"/>
      <c r="L24" s="152">
        <f>IF(J24&gt;H24,1,0)</f>
        <v>0</v>
      </c>
      <c r="M24" s="268"/>
      <c r="N24" s="156">
        <f>IF(H27&gt;=J27,0,1)</f>
        <v>0</v>
      </c>
      <c r="O24" s="152"/>
      <c r="P24" s="152"/>
      <c r="Q24" s="371"/>
      <c r="R24" s="372"/>
      <c r="S24" s="372"/>
      <c r="T24" s="372"/>
      <c r="U24" s="372"/>
      <c r="V24" s="373"/>
      <c r="W24" s="152"/>
      <c r="X24" s="151">
        <f>IF(AA27&gt;AC27,1,0)</f>
        <v>0</v>
      </c>
      <c r="Y24" s="152">
        <f>IF(AA24&gt;AC24,1,0)</f>
        <v>0</v>
      </c>
      <c r="Z24" s="380" t="str">
        <f>IF(AA27&gt;=2,"○",IF(AC27&gt;=2,"●",""))</f>
        <v/>
      </c>
      <c r="AA24" s="267" t="str">
        <f>+入力!I30</f>
        <v/>
      </c>
      <c r="AB24" s="154" t="s">
        <v>63</v>
      </c>
      <c r="AC24" s="268" t="str">
        <f>+入力!M30</f>
        <v/>
      </c>
      <c r="AD24" s="152">
        <f>IF(AC24&gt;AA24,1,0)</f>
        <v>0</v>
      </c>
      <c r="AE24" s="154"/>
      <c r="AF24" s="156">
        <f>IF(AA27&gt;=AC27,0,1)</f>
        <v>0</v>
      </c>
      <c r="AG24" s="157"/>
      <c r="AH24" s="387">
        <f>E27+X27</f>
        <v>0</v>
      </c>
      <c r="AI24" s="387">
        <f>(AK24*2)+AL24</f>
        <v>0</v>
      </c>
      <c r="AJ24" s="156"/>
      <c r="AK24" s="387">
        <f>E24+O24+X24</f>
        <v>0</v>
      </c>
      <c r="AL24" s="402">
        <f>N24+W24+AF24-AN25</f>
        <v>0</v>
      </c>
      <c r="AM24" s="403"/>
      <c r="AN24" s="157"/>
      <c r="AO24" s="387">
        <f>H27+R27+AA27</f>
        <v>0</v>
      </c>
      <c r="AP24" s="387">
        <f>J27+T27+AC27</f>
        <v>0</v>
      </c>
      <c r="AQ24" s="390" t="str">
        <f>IF(AR24=10,"MAX",AR24)</f>
        <v>MAX</v>
      </c>
      <c r="AR24" s="393">
        <f>IF(ISERROR(AO24/AP24),10,(AO24/AP24))</f>
        <v>10</v>
      </c>
      <c r="AS24" s="394"/>
      <c r="AT24" s="395"/>
      <c r="AU24" s="158"/>
      <c r="AV24" s="402">
        <f>E26+O26+X26</f>
        <v>0</v>
      </c>
      <c r="AW24" s="403"/>
      <c r="AX24" s="402">
        <f>N25+W25+AF25</f>
        <v>0</v>
      </c>
      <c r="AY24" s="403"/>
      <c r="AZ24" s="408">
        <f>IF(ISERROR(AV24/AX24),0,(AV24/AX24))</f>
        <v>0</v>
      </c>
      <c r="BA24" s="187"/>
      <c r="BD24" s="10"/>
      <c r="BE24" s="223"/>
      <c r="BF24" s="223"/>
      <c r="BG24" s="440"/>
      <c r="BH24" s="440"/>
      <c r="BI24" s="223"/>
      <c r="BJ24" s="223"/>
      <c r="BK24" s="194"/>
    </row>
    <row r="25" spans="1:63" ht="13.5" customHeight="1">
      <c r="A25" s="365"/>
      <c r="B25" s="369"/>
      <c r="C25" s="370"/>
      <c r="D25" s="348"/>
      <c r="E25" s="301">
        <f>IF(E24=1,0,IF(I27="棄",1,0))</f>
        <v>0</v>
      </c>
      <c r="F25" s="293">
        <f>IF(H25&gt;J25,1,0)</f>
        <v>0</v>
      </c>
      <c r="G25" s="381"/>
      <c r="H25" s="269" t="str">
        <f>IF(AND(R21=0, T21=0), "",T21)</f>
        <v/>
      </c>
      <c r="I25" s="277" t="s">
        <v>63</v>
      </c>
      <c r="J25" s="270" t="str">
        <f>IF(AND(R21=0, T21=0), "",R21)</f>
        <v/>
      </c>
      <c r="K25" s="277"/>
      <c r="L25" s="162">
        <f>IF(J25&gt;H25,1,0)</f>
        <v>0</v>
      </c>
      <c r="M25" s="270"/>
      <c r="N25" s="160">
        <f>SUM(J24:J26)</f>
        <v>0</v>
      </c>
      <c r="O25" s="162"/>
      <c r="P25" s="162"/>
      <c r="Q25" s="374"/>
      <c r="R25" s="375"/>
      <c r="S25" s="375"/>
      <c r="T25" s="375"/>
      <c r="U25" s="375"/>
      <c r="V25" s="376"/>
      <c r="W25" s="162"/>
      <c r="X25" s="161">
        <f>IF(X24=1,0,IF(AB27="棄",1,0))</f>
        <v>0</v>
      </c>
      <c r="Y25" s="162">
        <f>IF(AA25&gt;AC25,1,0)</f>
        <v>0</v>
      </c>
      <c r="Z25" s="381"/>
      <c r="AA25" s="269" t="str">
        <f>+入力!I31</f>
        <v/>
      </c>
      <c r="AB25" s="277" t="s">
        <v>63</v>
      </c>
      <c r="AC25" s="270" t="str">
        <f>+入力!M31</f>
        <v/>
      </c>
      <c r="AD25" s="162">
        <f>IF(AC25&gt;AA25,1,0)</f>
        <v>0</v>
      </c>
      <c r="AE25" s="277"/>
      <c r="AF25" s="160">
        <f>SUM(AC24:AC26)</f>
        <v>0</v>
      </c>
      <c r="AG25" s="166">
        <f>AJ25*100+AU25*10+BA25</f>
        <v>111</v>
      </c>
      <c r="AH25" s="388"/>
      <c r="AI25" s="388"/>
      <c r="AJ25" s="167">
        <f>RANK(AI24,$AI$20:$AI$31)</f>
        <v>1</v>
      </c>
      <c r="AK25" s="388"/>
      <c r="AL25" s="404"/>
      <c r="AM25" s="405"/>
      <c r="AN25" s="166">
        <f>E25+O25+X25</f>
        <v>0</v>
      </c>
      <c r="AO25" s="388"/>
      <c r="AP25" s="388"/>
      <c r="AQ25" s="391"/>
      <c r="AR25" s="396"/>
      <c r="AS25" s="397"/>
      <c r="AT25" s="398"/>
      <c r="AU25" s="168">
        <f>RANK(AR24,$AR$20:$AR$31)</f>
        <v>1</v>
      </c>
      <c r="AV25" s="404"/>
      <c r="AW25" s="405"/>
      <c r="AX25" s="404"/>
      <c r="AY25" s="405"/>
      <c r="AZ25" s="409"/>
      <c r="BA25" s="159">
        <f>RANK(AZ24,$AZ$20:$AZ$31)</f>
        <v>1</v>
      </c>
      <c r="BB25" s="131"/>
      <c r="BD25" s="10"/>
      <c r="BE25" s="223"/>
      <c r="BF25" s="223"/>
      <c r="BG25" s="440"/>
      <c r="BH25" s="440"/>
      <c r="BI25" s="223"/>
      <c r="BJ25" s="223"/>
      <c r="BK25" s="194"/>
    </row>
    <row r="26" spans="1:63" ht="13.5" customHeight="1">
      <c r="A26" s="365"/>
      <c r="B26" s="369"/>
      <c r="C26" s="370"/>
      <c r="D26" s="348"/>
      <c r="E26" s="301">
        <f>SUM(H24:H26)</f>
        <v>0</v>
      </c>
      <c r="F26" s="293">
        <f>IF(H26&gt;J26,1,0)</f>
        <v>0</v>
      </c>
      <c r="G26" s="381"/>
      <c r="H26" s="269" t="str">
        <f>IF(AND(R22=0, T22=0), "",T22)</f>
        <v/>
      </c>
      <c r="I26" s="277" t="s">
        <v>63</v>
      </c>
      <c r="J26" s="270" t="str">
        <f>IF(AND(R22=0, T22=0), "",R22)</f>
        <v/>
      </c>
      <c r="K26" s="277"/>
      <c r="L26" s="162">
        <f>IF(J26&gt;H26,1,0)</f>
        <v>0</v>
      </c>
      <c r="M26" s="270"/>
      <c r="N26" s="160"/>
      <c r="O26" s="162"/>
      <c r="P26" s="162"/>
      <c r="Q26" s="374"/>
      <c r="R26" s="375"/>
      <c r="S26" s="375"/>
      <c r="T26" s="375"/>
      <c r="U26" s="375"/>
      <c r="V26" s="376"/>
      <c r="W26" s="162"/>
      <c r="X26" s="161">
        <f>SUM(AA24:AA26)</f>
        <v>0</v>
      </c>
      <c r="Y26" s="162">
        <f>IF(AA26&gt;AC26,1,0)</f>
        <v>0</v>
      </c>
      <c r="Z26" s="381"/>
      <c r="AA26" s="269" t="str">
        <f>+入力!I32</f>
        <v/>
      </c>
      <c r="AB26" s="277" t="s">
        <v>63</v>
      </c>
      <c r="AC26" s="270" t="str">
        <f>+入力!M32</f>
        <v/>
      </c>
      <c r="AD26" s="162">
        <f>IF(AC26&gt;AA26,1,0)</f>
        <v>0</v>
      </c>
      <c r="AE26" s="277"/>
      <c r="AF26" s="160"/>
      <c r="AG26" s="166"/>
      <c r="AH26" s="388"/>
      <c r="AI26" s="388"/>
      <c r="AJ26" s="167"/>
      <c r="AK26" s="388"/>
      <c r="AL26" s="404"/>
      <c r="AM26" s="405"/>
      <c r="AN26" s="166"/>
      <c r="AO26" s="388"/>
      <c r="AP26" s="388"/>
      <c r="AQ26" s="391"/>
      <c r="AR26" s="396"/>
      <c r="AS26" s="397"/>
      <c r="AT26" s="398"/>
      <c r="AU26" s="168"/>
      <c r="AV26" s="404"/>
      <c r="AW26" s="405"/>
      <c r="AX26" s="404"/>
      <c r="AY26" s="405"/>
      <c r="AZ26" s="409"/>
      <c r="BA26" s="159"/>
      <c r="BB26" s="131"/>
      <c r="BC26" s="441" t="str">
        <f>IF(BG23&gt;BG12,"W","L")</f>
        <v>L</v>
      </c>
      <c r="BD26" s="385" t="str">
        <f>IF(AH20+AH24+AH28=6,入力!P36,"")</f>
        <v/>
      </c>
      <c r="BE26" s="386"/>
      <c r="BF26" s="386"/>
      <c r="BG26" s="386"/>
      <c r="BH26" s="386"/>
      <c r="BI26" s="386"/>
      <c r="BJ26" s="215"/>
      <c r="BK26" s="216"/>
    </row>
    <row r="27" spans="1:63" s="186" customFormat="1" ht="18.75" customHeight="1">
      <c r="A27" s="366"/>
      <c r="B27" s="382" t="str">
        <f>VLOOKUP(B24,DB!$B$2:$C$49,2,0)</f>
        <v>(鹿児島)</v>
      </c>
      <c r="C27" s="383"/>
      <c r="D27" s="310">
        <f>VLOOKUP(B27,DB!$C$2:$D$49,2,0)</f>
        <v>47</v>
      </c>
      <c r="E27" s="302">
        <f>IF(H27=J27,0,1)</f>
        <v>0</v>
      </c>
      <c r="F27" s="299"/>
      <c r="G27" s="178"/>
      <c r="H27" s="173">
        <f>SUM(F24:F26)</f>
        <v>0</v>
      </c>
      <c r="I27" s="173" t="str">
        <f>S23</f>
        <v>-</v>
      </c>
      <c r="J27" s="173">
        <f>SUM(L24:L26)</f>
        <v>0</v>
      </c>
      <c r="K27" s="173"/>
      <c r="L27" s="171"/>
      <c r="M27" s="272"/>
      <c r="N27" s="169"/>
      <c r="O27" s="171"/>
      <c r="P27" s="171"/>
      <c r="Q27" s="377"/>
      <c r="R27" s="378"/>
      <c r="S27" s="378"/>
      <c r="T27" s="378"/>
      <c r="U27" s="378"/>
      <c r="V27" s="379"/>
      <c r="W27" s="171"/>
      <c r="X27" s="170">
        <f>IF(AA27=AC27,0,1)</f>
        <v>0</v>
      </c>
      <c r="Y27" s="171"/>
      <c r="Z27" s="271"/>
      <c r="AA27" s="173">
        <f>SUM(Y24:Y26)</f>
        <v>0</v>
      </c>
      <c r="AB27" s="174" t="s">
        <v>98</v>
      </c>
      <c r="AC27" s="173">
        <f>SUM(AD24:AD26)</f>
        <v>0</v>
      </c>
      <c r="AD27" s="175"/>
      <c r="AE27" s="173"/>
      <c r="AF27" s="177"/>
      <c r="AG27" s="179"/>
      <c r="AH27" s="389"/>
      <c r="AI27" s="389"/>
      <c r="AJ27" s="180"/>
      <c r="AK27" s="389"/>
      <c r="AL27" s="406"/>
      <c r="AM27" s="407"/>
      <c r="AN27" s="179"/>
      <c r="AO27" s="389"/>
      <c r="AP27" s="389"/>
      <c r="AQ27" s="392"/>
      <c r="AR27" s="399"/>
      <c r="AS27" s="400"/>
      <c r="AT27" s="401"/>
      <c r="AU27" s="181"/>
      <c r="AV27" s="406"/>
      <c r="AW27" s="407"/>
      <c r="AX27" s="406"/>
      <c r="AY27" s="407"/>
      <c r="AZ27" s="410"/>
      <c r="BA27" s="189"/>
      <c r="BC27" s="441"/>
      <c r="BD27" s="385"/>
      <c r="BE27" s="386"/>
      <c r="BF27" s="386"/>
      <c r="BG27" s="386"/>
      <c r="BH27" s="386"/>
      <c r="BI27" s="386"/>
      <c r="BJ27" s="417" t="str">
        <f>IFERROR(VLOOKUP(BD26,DB!$B$2:$C$49,2,0),"")</f>
        <v/>
      </c>
      <c r="BK27" s="418"/>
    </row>
    <row r="28" spans="1:63" ht="13.5" customHeight="1">
      <c r="A28" s="364" t="str">
        <f>IF(AF31&lt;6,"",RANK(AG29,$AG$21:$AG$31,1))</f>
        <v/>
      </c>
      <c r="B28" s="367" t="str">
        <f>Z19</f>
        <v>茶屋町</v>
      </c>
      <c r="C28" s="368"/>
      <c r="D28" s="347">
        <f>VLOOKUP(B28,DB!$B$2:$D$49,3,0)</f>
        <v>34</v>
      </c>
      <c r="E28" s="300">
        <f>IF(H31&gt;J31,1,0)</f>
        <v>0</v>
      </c>
      <c r="F28" s="296">
        <f>IF(H28&gt;J28,1,0)</f>
        <v>0</v>
      </c>
      <c r="G28" s="380" t="str">
        <f>IF(H31&gt;=2,"○",IF(J31&gt;=2,"●",""))</f>
        <v/>
      </c>
      <c r="H28" s="267" t="str">
        <f>IF(AND(AC20=0, AA20=0), "",AC20)</f>
        <v/>
      </c>
      <c r="I28" s="154" t="s">
        <v>63</v>
      </c>
      <c r="J28" s="268" t="str">
        <f>IF(AND(AA20=0, AC20=0), "",AA20)</f>
        <v/>
      </c>
      <c r="K28" s="154"/>
      <c r="L28" s="152">
        <f>IF(J28&gt;H28,1,0)</f>
        <v>0</v>
      </c>
      <c r="M28" s="268"/>
      <c r="N28" s="156">
        <f>IF(H31&gt;=J31,0,1)</f>
        <v>0</v>
      </c>
      <c r="O28" s="151">
        <f>IF(R31&gt;T31,1,0)</f>
        <v>0</v>
      </c>
      <c r="P28" s="152">
        <f>IF(R28&gt;T28,1,0)</f>
        <v>0</v>
      </c>
      <c r="Q28" s="380" t="str">
        <f>IF(R31&gt;=2,"○",IF(T31&gt;=2,"●",""))</f>
        <v/>
      </c>
      <c r="R28" s="267" t="str">
        <f>IF(AND(AC24=0, AA24=0), "",AC24)</f>
        <v/>
      </c>
      <c r="S28" s="154" t="s">
        <v>63</v>
      </c>
      <c r="T28" s="268" t="str">
        <f>IF(AND(AA24=0, AC24=0), "",AA24)</f>
        <v/>
      </c>
      <c r="U28" s="152">
        <f>IF(T28&gt;R28,1,0)</f>
        <v>0</v>
      </c>
      <c r="V28" s="268"/>
      <c r="W28" s="156">
        <f>IF(R31&gt;=T31,0,1)</f>
        <v>0</v>
      </c>
      <c r="X28" s="152"/>
      <c r="Y28" s="152"/>
      <c r="Z28" s="371"/>
      <c r="AA28" s="372"/>
      <c r="AB28" s="372"/>
      <c r="AC28" s="372"/>
      <c r="AD28" s="372"/>
      <c r="AE28" s="372"/>
      <c r="AF28" s="152"/>
      <c r="AG28" s="157"/>
      <c r="AH28" s="387">
        <f>O31+E31</f>
        <v>0</v>
      </c>
      <c r="AI28" s="387">
        <f>(AK28*2)+AL28</f>
        <v>0</v>
      </c>
      <c r="AJ28" s="156"/>
      <c r="AK28" s="387">
        <f>E28+O28+X28</f>
        <v>0</v>
      </c>
      <c r="AL28" s="402">
        <f>N28+W28+AF28-AN29</f>
        <v>0</v>
      </c>
      <c r="AM28" s="403"/>
      <c r="AN28" s="157"/>
      <c r="AO28" s="387">
        <f>H31+R31+AA31</f>
        <v>0</v>
      </c>
      <c r="AP28" s="387">
        <f>J31+T31+AC31</f>
        <v>0</v>
      </c>
      <c r="AQ28" s="390" t="str">
        <f>IF(AR28=10,"MAX",AR28)</f>
        <v>MAX</v>
      </c>
      <c r="AR28" s="393">
        <f>IF(ISERROR(AO28/AP28),10,(AO28/AP28))</f>
        <v>10</v>
      </c>
      <c r="AS28" s="394"/>
      <c r="AT28" s="395"/>
      <c r="AU28" s="158"/>
      <c r="AV28" s="402">
        <f>E30+O30+X30</f>
        <v>0</v>
      </c>
      <c r="AW28" s="403"/>
      <c r="AX28" s="402">
        <f>N29+W29+AF29</f>
        <v>0</v>
      </c>
      <c r="AY28" s="403"/>
      <c r="AZ28" s="408">
        <f>IF(ISERROR(AV28/AX28),0,(AV28/AX28))</f>
        <v>0</v>
      </c>
      <c r="BA28" s="159"/>
      <c r="BC28" s="441"/>
      <c r="BD28" s="385"/>
      <c r="BE28" s="386"/>
      <c r="BF28" s="386"/>
      <c r="BG28" s="386"/>
      <c r="BH28" s="386"/>
      <c r="BI28" s="386"/>
      <c r="BJ28" s="417"/>
      <c r="BK28" s="418"/>
    </row>
    <row r="29" spans="1:63" ht="13.5" customHeight="1">
      <c r="A29" s="365"/>
      <c r="B29" s="369"/>
      <c r="C29" s="370"/>
      <c r="D29" s="348"/>
      <c r="E29" s="301">
        <f>IF(E28=1,0,IF(I31="棄",1,0))</f>
        <v>0</v>
      </c>
      <c r="F29" s="293">
        <f>IF(H29&gt;J29,1,0)</f>
        <v>0</v>
      </c>
      <c r="G29" s="381"/>
      <c r="H29" s="269" t="str">
        <f>IF(AND(AC21=0, AA21=0), "",AC21)</f>
        <v/>
      </c>
      <c r="I29" s="277" t="s">
        <v>63</v>
      </c>
      <c r="J29" s="270" t="str">
        <f>IF(AND(AA21=0, AC21=0), "",AA21)</f>
        <v/>
      </c>
      <c r="K29" s="277"/>
      <c r="L29" s="162">
        <f>IF(J29&gt;H29,1,0)</f>
        <v>0</v>
      </c>
      <c r="M29" s="270"/>
      <c r="N29" s="160">
        <f>SUM(J28:J30)</f>
        <v>0</v>
      </c>
      <c r="O29" s="161">
        <f>IF(O28=1,0,IF(S31="棄",1,0))</f>
        <v>0</v>
      </c>
      <c r="P29" s="162">
        <f>IF(R29&gt;T29,1,0)</f>
        <v>0</v>
      </c>
      <c r="Q29" s="381"/>
      <c r="R29" s="269" t="str">
        <f>IF(AND(AC25=0, AA25=0), "",AC25)</f>
        <v/>
      </c>
      <c r="S29" s="277" t="s">
        <v>63</v>
      </c>
      <c r="T29" s="270" t="str">
        <f>IF(AND(AA25=0, AC25=0), "",AA25)</f>
        <v/>
      </c>
      <c r="U29" s="162">
        <f>IF(T29&gt;R29,1,0)</f>
        <v>0</v>
      </c>
      <c r="V29" s="270"/>
      <c r="W29" s="160">
        <f>SUM(T28:T30)</f>
        <v>0</v>
      </c>
      <c r="X29" s="162"/>
      <c r="Y29" s="162"/>
      <c r="Z29" s="374"/>
      <c r="AA29" s="375"/>
      <c r="AB29" s="375"/>
      <c r="AC29" s="375"/>
      <c r="AD29" s="375"/>
      <c r="AE29" s="375"/>
      <c r="AF29" s="162"/>
      <c r="AG29" s="166">
        <f>AJ29*100+AU29*10+BA29</f>
        <v>111</v>
      </c>
      <c r="AH29" s="388"/>
      <c r="AI29" s="388"/>
      <c r="AJ29" s="167">
        <f>RANK(AI28,$AI$20:$AI$31)</f>
        <v>1</v>
      </c>
      <c r="AK29" s="388"/>
      <c r="AL29" s="404"/>
      <c r="AM29" s="405"/>
      <c r="AN29" s="166">
        <f>E29+O29+X29</f>
        <v>0</v>
      </c>
      <c r="AO29" s="388"/>
      <c r="AP29" s="388"/>
      <c r="AQ29" s="391"/>
      <c r="AR29" s="396"/>
      <c r="AS29" s="397"/>
      <c r="AT29" s="398"/>
      <c r="AU29" s="168">
        <f>RANK(AR28,$AR$20:$AR$31)</f>
        <v>1</v>
      </c>
      <c r="AV29" s="404"/>
      <c r="AW29" s="405"/>
      <c r="AX29" s="404"/>
      <c r="AY29" s="405"/>
      <c r="AZ29" s="409"/>
      <c r="BA29" s="159">
        <f>RANK(AZ28,$AZ$20:$AZ$31)</f>
        <v>1</v>
      </c>
      <c r="BC29" s="441"/>
      <c r="BD29" s="385"/>
      <c r="BE29" s="386"/>
      <c r="BF29" s="386"/>
      <c r="BG29" s="386"/>
      <c r="BH29" s="386"/>
      <c r="BI29" s="386"/>
      <c r="BJ29" s="417"/>
      <c r="BK29" s="418"/>
    </row>
    <row r="30" spans="1:63" ht="13.5" customHeight="1">
      <c r="A30" s="365"/>
      <c r="B30" s="369"/>
      <c r="C30" s="370"/>
      <c r="D30" s="348"/>
      <c r="E30" s="301">
        <f>SUM(H28:H30)</f>
        <v>0</v>
      </c>
      <c r="F30" s="293">
        <f>IF(H30&gt;J30,1,0)</f>
        <v>0</v>
      </c>
      <c r="G30" s="381"/>
      <c r="H30" s="269" t="str">
        <f>IF(AND(AC22=0, AA22=0), "",AC22)</f>
        <v/>
      </c>
      <c r="I30" s="277" t="s">
        <v>63</v>
      </c>
      <c r="J30" s="270" t="str">
        <f>IF(AND(AA22=0, AC22=0), "",AA22)</f>
        <v/>
      </c>
      <c r="K30" s="277"/>
      <c r="L30" s="162">
        <f>IF(J30&gt;H30,1,0)</f>
        <v>0</v>
      </c>
      <c r="M30" s="270"/>
      <c r="N30" s="160"/>
      <c r="O30" s="161">
        <f>SUM(R28:R30)</f>
        <v>0</v>
      </c>
      <c r="P30" s="162">
        <f>IF(R30&gt;T30,1,0)</f>
        <v>0</v>
      </c>
      <c r="Q30" s="381"/>
      <c r="R30" s="269" t="str">
        <f>IF(AND(AC26=0, AA26=0), "",AC26)</f>
        <v/>
      </c>
      <c r="S30" s="277" t="s">
        <v>63</v>
      </c>
      <c r="T30" s="270" t="str">
        <f>IF(AND(AA26=0, AC26=0), "",AA26)</f>
        <v/>
      </c>
      <c r="U30" s="162">
        <f>IF(T30&gt;R30,1,0)</f>
        <v>0</v>
      </c>
      <c r="V30" s="270"/>
      <c r="W30" s="160"/>
      <c r="X30" s="162"/>
      <c r="Y30" s="162"/>
      <c r="Z30" s="374"/>
      <c r="AA30" s="375"/>
      <c r="AB30" s="375"/>
      <c r="AC30" s="375"/>
      <c r="AD30" s="375"/>
      <c r="AE30" s="375"/>
      <c r="AF30" s="162"/>
      <c r="AG30" s="166"/>
      <c r="AH30" s="388"/>
      <c r="AI30" s="388"/>
      <c r="AJ30" s="167"/>
      <c r="AK30" s="388"/>
      <c r="AL30" s="404"/>
      <c r="AM30" s="405"/>
      <c r="AN30" s="166"/>
      <c r="AO30" s="388"/>
      <c r="AP30" s="388"/>
      <c r="AQ30" s="391"/>
      <c r="AR30" s="396"/>
      <c r="AS30" s="397"/>
      <c r="AT30" s="398"/>
      <c r="AU30" s="168"/>
      <c r="AV30" s="404"/>
      <c r="AW30" s="405"/>
      <c r="AX30" s="404"/>
      <c r="AY30" s="405"/>
      <c r="AZ30" s="409"/>
      <c r="BA30" s="159"/>
      <c r="BD30" s="414" t="s">
        <v>101</v>
      </c>
      <c r="BE30" s="415"/>
      <c r="BF30" s="415"/>
      <c r="BG30" s="415"/>
      <c r="BH30" s="415"/>
      <c r="BI30" s="415"/>
      <c r="BJ30" s="415"/>
      <c r="BK30" s="416"/>
    </row>
    <row r="31" spans="1:63" s="186" customFormat="1" ht="19.5" customHeight="1" thickBot="1">
      <c r="A31" s="431"/>
      <c r="B31" s="424" t="str">
        <f>VLOOKUP(B28,DB!$B$2:$C$49,2,0)</f>
        <v>(岡　山)</v>
      </c>
      <c r="C31" s="425"/>
      <c r="D31" s="310">
        <f>VLOOKUP(B31,DB!$C$2:$D$49,2,0)</f>
        <v>34</v>
      </c>
      <c r="E31" s="303">
        <f>IF(H31=J31,0,1)</f>
        <v>0</v>
      </c>
      <c r="F31" s="304"/>
      <c r="G31" s="196"/>
      <c r="H31" s="197">
        <f>SUM(F28:F30)</f>
        <v>0</v>
      </c>
      <c r="I31" s="197" t="str">
        <f>+AB23</f>
        <v>-</v>
      </c>
      <c r="J31" s="197">
        <f>SUM(L28:L30)</f>
        <v>0</v>
      </c>
      <c r="K31" s="197"/>
      <c r="L31" s="198"/>
      <c r="M31" s="199"/>
      <c r="N31" s="200"/>
      <c r="O31" s="195">
        <f>IF(R31=T31,0,1)</f>
        <v>0</v>
      </c>
      <c r="P31" s="198"/>
      <c r="Q31" s="196"/>
      <c r="R31" s="197">
        <f>SUM(P28:P30)</f>
        <v>0</v>
      </c>
      <c r="S31" s="197" t="str">
        <f>+AB27</f>
        <v>-</v>
      </c>
      <c r="T31" s="197">
        <f>SUM(U28:U30)</f>
        <v>0</v>
      </c>
      <c r="U31" s="201"/>
      <c r="V31" s="275"/>
      <c r="W31" s="203"/>
      <c r="X31" s="201"/>
      <c r="Y31" s="201"/>
      <c r="Z31" s="432"/>
      <c r="AA31" s="433"/>
      <c r="AB31" s="433"/>
      <c r="AC31" s="433"/>
      <c r="AD31" s="433"/>
      <c r="AE31" s="433"/>
      <c r="AF31" s="201">
        <f>SUM(AH20:AH31)</f>
        <v>0</v>
      </c>
      <c r="AG31" s="204"/>
      <c r="AH31" s="420"/>
      <c r="AI31" s="420"/>
      <c r="AJ31" s="205"/>
      <c r="AK31" s="420"/>
      <c r="AL31" s="421"/>
      <c r="AM31" s="422"/>
      <c r="AN31" s="204"/>
      <c r="AO31" s="420"/>
      <c r="AP31" s="420"/>
      <c r="AQ31" s="427"/>
      <c r="AR31" s="428"/>
      <c r="AS31" s="429"/>
      <c r="AT31" s="430"/>
      <c r="AU31" s="206"/>
      <c r="AV31" s="421"/>
      <c r="AW31" s="422"/>
      <c r="AX31" s="421"/>
      <c r="AY31" s="422"/>
      <c r="AZ31" s="426"/>
      <c r="BA31" s="189"/>
      <c r="BB31" s="183"/>
      <c r="BC31" s="190"/>
      <c r="BD31" s="437"/>
      <c r="BE31" s="438"/>
      <c r="BF31" s="438"/>
      <c r="BG31" s="438"/>
      <c r="BH31" s="438"/>
      <c r="BI31" s="438"/>
      <c r="BJ31" s="438"/>
      <c r="BK31" s="439"/>
    </row>
    <row r="32" spans="1:63" ht="13.5" customHeight="1">
      <c r="A32" s="207"/>
      <c r="B32" s="207"/>
      <c r="C32" s="208"/>
      <c r="D32" s="309"/>
      <c r="E32" s="305"/>
      <c r="F32" s="306"/>
      <c r="G32" s="276"/>
      <c r="H32" s="276"/>
      <c r="I32" s="276"/>
      <c r="J32" s="276"/>
      <c r="K32" s="276"/>
      <c r="L32" s="210"/>
      <c r="M32" s="276"/>
      <c r="N32" s="210"/>
      <c r="O32" s="162"/>
      <c r="P32" s="210"/>
      <c r="Q32" s="276"/>
      <c r="R32" s="276"/>
      <c r="S32" s="211"/>
      <c r="T32" s="212"/>
      <c r="U32" s="210"/>
      <c r="V32" s="276"/>
      <c r="W32" s="213"/>
      <c r="X32" s="213"/>
      <c r="Y32" s="213"/>
      <c r="Z32" s="212"/>
      <c r="AA32" s="277"/>
      <c r="AB32" s="212"/>
      <c r="AC32" s="212"/>
      <c r="AD32" s="167"/>
      <c r="AE32" s="214"/>
      <c r="AF32" s="168"/>
      <c r="AG32" s="168"/>
      <c r="AH32" s="277"/>
      <c r="AI32" s="277"/>
      <c r="AJ32" s="190"/>
    </row>
    <row r="33" spans="1:63" ht="25.5" customHeight="1" thickBot="1">
      <c r="A33" s="132" t="s">
        <v>102</v>
      </c>
      <c r="B33" s="132"/>
      <c r="C33" s="349" t="str">
        <f>+'2日目組合せ'!B17</f>
        <v>【とどろきアリーナ】</v>
      </c>
      <c r="D33" s="349"/>
      <c r="E33" s="349"/>
      <c r="F33" s="349"/>
      <c r="G33" s="349"/>
      <c r="H33" s="349"/>
      <c r="I33" s="349"/>
      <c r="J33" s="349"/>
      <c r="K33" s="349"/>
      <c r="L33" s="349"/>
      <c r="M33" s="349"/>
      <c r="N33" s="132"/>
      <c r="O33" s="132"/>
      <c r="P33" s="132"/>
      <c r="Q33" s="132"/>
      <c r="R33" s="132"/>
      <c r="S33" s="263" t="str">
        <f>+'2日目組合せ'!D17</f>
        <v>Eコート</v>
      </c>
      <c r="T33" s="132"/>
      <c r="U33" s="132"/>
      <c r="V33" s="132"/>
      <c r="W33" s="134"/>
      <c r="X33" s="134"/>
      <c r="Y33" s="134"/>
      <c r="Z33" s="135"/>
      <c r="AA33" s="135"/>
      <c r="AB33" s="135"/>
      <c r="AC33" s="135"/>
      <c r="AD33" s="134"/>
      <c r="AE33" s="135"/>
      <c r="AF33" s="134"/>
      <c r="AG33" s="134"/>
      <c r="AH33" s="135"/>
      <c r="AI33" s="135"/>
      <c r="AJ33" s="134"/>
      <c r="AK33" s="135"/>
      <c r="AL33" s="135"/>
      <c r="AM33" s="135"/>
    </row>
    <row r="34" spans="1:63" ht="17.25" customHeight="1">
      <c r="A34" s="136" t="s">
        <v>81</v>
      </c>
      <c r="B34" s="350" t="s">
        <v>62</v>
      </c>
      <c r="C34" s="351"/>
      <c r="D34" s="308"/>
      <c r="E34" s="294"/>
      <c r="F34" s="295"/>
      <c r="G34" s="352" t="str">
        <f>+入力!R40</f>
        <v>陽東</v>
      </c>
      <c r="H34" s="353"/>
      <c r="I34" s="353"/>
      <c r="J34" s="353"/>
      <c r="K34" s="353"/>
      <c r="L34" s="353"/>
      <c r="M34" s="354"/>
      <c r="N34" s="137"/>
      <c r="O34" s="138"/>
      <c r="P34" s="139"/>
      <c r="Q34" s="352" t="str">
        <f>+入力!R41</f>
        <v>江別中央</v>
      </c>
      <c r="R34" s="353"/>
      <c r="S34" s="353"/>
      <c r="T34" s="353"/>
      <c r="U34" s="353"/>
      <c r="V34" s="354"/>
      <c r="W34" s="140"/>
      <c r="X34" s="141"/>
      <c r="Y34" s="140"/>
      <c r="Z34" s="352" t="str">
        <f>+入力!R42</f>
        <v>ＳＶＪ</v>
      </c>
      <c r="AA34" s="353"/>
      <c r="AB34" s="353"/>
      <c r="AC34" s="353"/>
      <c r="AD34" s="353"/>
      <c r="AE34" s="353"/>
      <c r="AF34" s="140"/>
      <c r="AG34" s="142" t="s">
        <v>82</v>
      </c>
      <c r="AH34" s="143" t="s">
        <v>83</v>
      </c>
      <c r="AI34" s="143" t="s">
        <v>84</v>
      </c>
      <c r="AJ34" s="266" t="s">
        <v>85</v>
      </c>
      <c r="AK34" s="143" t="s">
        <v>86</v>
      </c>
      <c r="AL34" s="356" t="s">
        <v>87</v>
      </c>
      <c r="AM34" s="357"/>
      <c r="AN34" s="265" t="s">
        <v>88</v>
      </c>
      <c r="AO34" s="264" t="s">
        <v>89</v>
      </c>
      <c r="AP34" s="143" t="s">
        <v>90</v>
      </c>
      <c r="AQ34" s="225" t="s">
        <v>114</v>
      </c>
      <c r="AR34" s="358" t="s">
        <v>91</v>
      </c>
      <c r="AS34" s="359"/>
      <c r="AT34" s="360"/>
      <c r="AU34" s="147" t="s">
        <v>92</v>
      </c>
      <c r="AV34" s="361" t="s">
        <v>93</v>
      </c>
      <c r="AW34" s="362"/>
      <c r="AX34" s="361" t="s">
        <v>94</v>
      </c>
      <c r="AY34" s="362"/>
      <c r="AZ34" s="148" t="s">
        <v>95</v>
      </c>
      <c r="BA34" s="149" t="s">
        <v>96</v>
      </c>
      <c r="BD34" s="363" t="s">
        <v>224</v>
      </c>
      <c r="BE34" s="363"/>
      <c r="BF34" s="363"/>
      <c r="BG34" s="363"/>
      <c r="BH34" s="363"/>
      <c r="BI34" s="363"/>
      <c r="BJ34" s="363"/>
      <c r="BK34" s="363"/>
    </row>
    <row r="35" spans="1:63" ht="13.5" customHeight="1" thickBot="1">
      <c r="A35" s="364" t="str">
        <f>IF(AF46&lt;6,"",RANK(AG35,$AG$35:$AG$45,1))</f>
        <v/>
      </c>
      <c r="B35" s="367" t="str">
        <f>G34</f>
        <v>陽東</v>
      </c>
      <c r="C35" s="368"/>
      <c r="D35" s="347">
        <f>VLOOKUP(B35,DB!$B$2:$D$49,3,0)</f>
        <v>10</v>
      </c>
      <c r="E35" s="296"/>
      <c r="F35" s="296"/>
      <c r="G35" s="371"/>
      <c r="H35" s="372"/>
      <c r="I35" s="372"/>
      <c r="J35" s="372"/>
      <c r="K35" s="372"/>
      <c r="L35" s="372"/>
      <c r="M35" s="373"/>
      <c r="N35" s="150"/>
      <c r="O35" s="151">
        <f>IF(R38&gt;T38,1,0)</f>
        <v>0</v>
      </c>
      <c r="P35" s="152">
        <f>IF(R35&gt;T35,1,0)</f>
        <v>0</v>
      </c>
      <c r="Q35" s="380" t="str">
        <f>IF(R38&gt;=2,"○",IF(T38&gt;=2,"●",""))</f>
        <v/>
      </c>
      <c r="R35" s="267" t="str">
        <f>+入力!Y5</f>
        <v/>
      </c>
      <c r="S35" s="154" t="s">
        <v>63</v>
      </c>
      <c r="T35" s="268" t="str">
        <f>+入力!AC5</f>
        <v/>
      </c>
      <c r="U35" s="152">
        <f>IF(T35&gt;R35,1,0)</f>
        <v>0</v>
      </c>
      <c r="V35" s="268"/>
      <c r="W35" s="156">
        <f>IF(R38&gt;=T38,0,1)</f>
        <v>0</v>
      </c>
      <c r="X35" s="151">
        <f>IF(AA38&gt;AC38,1,0)</f>
        <v>0</v>
      </c>
      <c r="Y35" s="152">
        <f>IF(AA35&gt;AC35,1,0)</f>
        <v>0</v>
      </c>
      <c r="Z35" s="380" t="str">
        <f>IF(AA38&gt;=2,"○",IF(AC38&gt;=2,"●",""))</f>
        <v/>
      </c>
      <c r="AA35" s="267" t="str">
        <f>+入力!Y15</f>
        <v/>
      </c>
      <c r="AB35" s="154" t="s">
        <v>63</v>
      </c>
      <c r="AC35" s="268" t="str">
        <f>+入力!AC15</f>
        <v/>
      </c>
      <c r="AD35" s="152">
        <f>IF(AC35&gt;AA35,1,0)</f>
        <v>0</v>
      </c>
      <c r="AE35" s="154"/>
      <c r="AF35" s="156">
        <f>IF(AA38&gt;=AC38,0,1)</f>
        <v>0</v>
      </c>
      <c r="AG35" s="442">
        <f>AJ35*100+AU35*10+BA35</f>
        <v>111</v>
      </c>
      <c r="AH35" s="387">
        <f>O38+X38</f>
        <v>0</v>
      </c>
      <c r="AI35" s="387">
        <f>(AK35*2)+AL35</f>
        <v>0</v>
      </c>
      <c r="AJ35" s="442">
        <f>RANK(AI35,$AI$35:$AI$46)</f>
        <v>1</v>
      </c>
      <c r="AK35" s="387">
        <f>E35+O35+X35</f>
        <v>0</v>
      </c>
      <c r="AL35" s="402">
        <f>N35+W35+AF35-AN35</f>
        <v>0</v>
      </c>
      <c r="AM35" s="403"/>
      <c r="AN35" s="442">
        <f>E36+O36+X36</f>
        <v>0</v>
      </c>
      <c r="AO35" s="387">
        <f>H38+R38+AA38</f>
        <v>0</v>
      </c>
      <c r="AP35" s="387">
        <f>J38+T38+AC38</f>
        <v>0</v>
      </c>
      <c r="AQ35" s="390" t="str">
        <f>IF(AR35=10,"MAX",AR35)</f>
        <v>MAX</v>
      </c>
      <c r="AR35" s="393">
        <f>IF(ISERROR(AO35/AP35),10,(AO35/AP35))</f>
        <v>10</v>
      </c>
      <c r="AS35" s="394"/>
      <c r="AT35" s="395"/>
      <c r="AU35" s="448">
        <f>RANK(AR35,$AR$35:$AR$46)</f>
        <v>1</v>
      </c>
      <c r="AV35" s="402">
        <f>E37+O37+X37</f>
        <v>0</v>
      </c>
      <c r="AW35" s="403"/>
      <c r="AX35" s="402">
        <f>N36+W36+AF36</f>
        <v>0</v>
      </c>
      <c r="AY35" s="403"/>
      <c r="AZ35" s="408">
        <f>IF(ISERROR(AV35/AX35),0,(AV35/AX35))</f>
        <v>0</v>
      </c>
      <c r="BA35" s="445">
        <f>RANK(AZ35,$AZ$35:$AZ$46,0)</f>
        <v>1</v>
      </c>
      <c r="BD35" s="363"/>
      <c r="BE35" s="363"/>
      <c r="BF35" s="363"/>
      <c r="BG35" s="363"/>
      <c r="BH35" s="363"/>
      <c r="BI35" s="363"/>
      <c r="BJ35" s="363"/>
      <c r="BK35" s="363"/>
    </row>
    <row r="36" spans="1:63" ht="13.5" customHeight="1">
      <c r="A36" s="365"/>
      <c r="B36" s="369"/>
      <c r="C36" s="370"/>
      <c r="D36" s="348"/>
      <c r="E36" s="297"/>
      <c r="G36" s="374"/>
      <c r="H36" s="375"/>
      <c r="I36" s="375"/>
      <c r="J36" s="375"/>
      <c r="K36" s="375"/>
      <c r="L36" s="375"/>
      <c r="M36" s="376"/>
      <c r="N36" s="160"/>
      <c r="O36" s="161">
        <f>IF(O35=1,0,IF(S38="棄",1,0))</f>
        <v>0</v>
      </c>
      <c r="P36" s="162">
        <f>IF(R36&gt;T36,1,0)</f>
        <v>0</v>
      </c>
      <c r="Q36" s="381"/>
      <c r="R36" s="269" t="str">
        <f>+入力!Y6</f>
        <v/>
      </c>
      <c r="S36" s="277" t="s">
        <v>63</v>
      </c>
      <c r="T36" s="270" t="str">
        <f>+入力!AC6</f>
        <v/>
      </c>
      <c r="U36" s="162">
        <f>IF(T36&gt;R36,1,0)</f>
        <v>0</v>
      </c>
      <c r="V36" s="270"/>
      <c r="W36" s="160">
        <f>SUM(T35:T37)</f>
        <v>0</v>
      </c>
      <c r="X36" s="161">
        <f>IF(X35=1,0,IF(AB38="棄",1,0))</f>
        <v>0</v>
      </c>
      <c r="Y36" s="162">
        <f>IF(AA36&gt;AC36,1,0)</f>
        <v>0</v>
      </c>
      <c r="Z36" s="381"/>
      <c r="AA36" s="269" t="str">
        <f>+入力!Y16</f>
        <v/>
      </c>
      <c r="AB36" s="277" t="s">
        <v>98</v>
      </c>
      <c r="AC36" s="270" t="str">
        <f>+入力!AC16</f>
        <v/>
      </c>
      <c r="AD36" s="162">
        <f>IF(AC36&gt;AA36,1,0)</f>
        <v>0</v>
      </c>
      <c r="AE36" s="277"/>
      <c r="AF36" s="162">
        <f>SUM(AC35:AC37)</f>
        <v>0</v>
      </c>
      <c r="AG36" s="443"/>
      <c r="AH36" s="388"/>
      <c r="AI36" s="388"/>
      <c r="AJ36" s="443"/>
      <c r="AK36" s="388"/>
      <c r="AL36" s="404"/>
      <c r="AM36" s="405"/>
      <c r="AN36" s="443"/>
      <c r="AO36" s="388"/>
      <c r="AP36" s="388"/>
      <c r="AQ36" s="391"/>
      <c r="AR36" s="396"/>
      <c r="AS36" s="397"/>
      <c r="AT36" s="398"/>
      <c r="AU36" s="449"/>
      <c r="AV36" s="404"/>
      <c r="AW36" s="405"/>
      <c r="AX36" s="404"/>
      <c r="AY36" s="405"/>
      <c r="AZ36" s="409"/>
      <c r="BA36" s="446"/>
      <c r="BD36" s="411" t="s">
        <v>103</v>
      </c>
      <c r="BE36" s="412"/>
      <c r="BF36" s="412"/>
      <c r="BG36" s="412"/>
      <c r="BH36" s="412"/>
      <c r="BI36" s="412"/>
      <c r="BJ36" s="412"/>
      <c r="BK36" s="413"/>
    </row>
    <row r="37" spans="1:63" ht="13.5" customHeight="1">
      <c r="A37" s="365"/>
      <c r="B37" s="369"/>
      <c r="C37" s="370"/>
      <c r="D37" s="348"/>
      <c r="E37" s="297"/>
      <c r="G37" s="374"/>
      <c r="H37" s="375"/>
      <c r="I37" s="375"/>
      <c r="J37" s="375"/>
      <c r="K37" s="375"/>
      <c r="L37" s="375"/>
      <c r="M37" s="376"/>
      <c r="N37" s="160"/>
      <c r="O37" s="161">
        <f>SUM(R35:R37)</f>
        <v>0</v>
      </c>
      <c r="P37" s="162">
        <f>IF(R37&gt;T37,1,0)</f>
        <v>0</v>
      </c>
      <c r="Q37" s="381"/>
      <c r="R37" s="269" t="str">
        <f>+入力!Y7</f>
        <v/>
      </c>
      <c r="S37" s="277" t="s">
        <v>63</v>
      </c>
      <c r="T37" s="270" t="str">
        <f>+入力!AC7</f>
        <v/>
      </c>
      <c r="U37" s="162">
        <f>IF(T37&gt;R37,1,0)</f>
        <v>0</v>
      </c>
      <c r="V37" s="270"/>
      <c r="W37" s="160"/>
      <c r="X37" s="161">
        <f>SUM(AA35:AA37)</f>
        <v>0</v>
      </c>
      <c r="Y37" s="162">
        <f>IF(AA37&gt;AC37,1,0)</f>
        <v>0</v>
      </c>
      <c r="Z37" s="381"/>
      <c r="AA37" s="269" t="str">
        <f>+入力!Y17</f>
        <v/>
      </c>
      <c r="AB37" s="277" t="s">
        <v>98</v>
      </c>
      <c r="AC37" s="270" t="str">
        <f>+入力!AC17</f>
        <v/>
      </c>
      <c r="AD37" s="162">
        <f>IF(AC37&gt;AA37,1,0)</f>
        <v>0</v>
      </c>
      <c r="AE37" s="277"/>
      <c r="AF37" s="162"/>
      <c r="AG37" s="443"/>
      <c r="AH37" s="388"/>
      <c r="AI37" s="388"/>
      <c r="AJ37" s="443"/>
      <c r="AK37" s="388"/>
      <c r="AL37" s="404"/>
      <c r="AM37" s="405"/>
      <c r="AN37" s="443"/>
      <c r="AO37" s="388"/>
      <c r="AP37" s="388"/>
      <c r="AQ37" s="391"/>
      <c r="AR37" s="396"/>
      <c r="AS37" s="397"/>
      <c r="AT37" s="398"/>
      <c r="AU37" s="449"/>
      <c r="AV37" s="404"/>
      <c r="AW37" s="405"/>
      <c r="AX37" s="404"/>
      <c r="AY37" s="405"/>
      <c r="AZ37" s="409"/>
      <c r="BA37" s="446"/>
      <c r="BD37" s="414"/>
      <c r="BE37" s="415"/>
      <c r="BF37" s="415"/>
      <c r="BG37" s="415"/>
      <c r="BH37" s="415"/>
      <c r="BI37" s="415"/>
      <c r="BJ37" s="415"/>
      <c r="BK37" s="416"/>
    </row>
    <row r="38" spans="1:63" s="186" customFormat="1" ht="18.75" customHeight="1">
      <c r="A38" s="366"/>
      <c r="B38" s="382" t="str">
        <f>VLOOKUP(B35,DB!$B$2:$C$49,2,0)</f>
        <v>(栃　木)</v>
      </c>
      <c r="C38" s="383"/>
      <c r="D38" s="310">
        <f>VLOOKUP(B38,DB!$C$2:$D$49,2,0)</f>
        <v>10</v>
      </c>
      <c r="E38" s="298" t="s">
        <v>63</v>
      </c>
      <c r="F38" s="299"/>
      <c r="G38" s="377"/>
      <c r="H38" s="378"/>
      <c r="I38" s="378"/>
      <c r="J38" s="378"/>
      <c r="K38" s="378"/>
      <c r="L38" s="378"/>
      <c r="M38" s="379"/>
      <c r="N38" s="169"/>
      <c r="O38" s="170">
        <f>IF(R38=T38,0,1)</f>
        <v>0</v>
      </c>
      <c r="P38" s="171"/>
      <c r="Q38" s="271"/>
      <c r="R38" s="173">
        <f>SUM(P35:P37)</f>
        <v>0</v>
      </c>
      <c r="S38" s="174" t="s">
        <v>98</v>
      </c>
      <c r="T38" s="173">
        <f>SUM(U35:U37)</f>
        <v>0</v>
      </c>
      <c r="U38" s="175"/>
      <c r="V38" s="176"/>
      <c r="W38" s="177"/>
      <c r="X38" s="170">
        <f>IF(AA38=AC38,0,1)</f>
        <v>0</v>
      </c>
      <c r="Y38" s="175"/>
      <c r="Z38" s="178"/>
      <c r="AA38" s="173">
        <f>SUM(Y35:Y37)</f>
        <v>0</v>
      </c>
      <c r="AB38" s="174" t="s">
        <v>98</v>
      </c>
      <c r="AC38" s="173">
        <f>SUM(AD35:AD37)</f>
        <v>0</v>
      </c>
      <c r="AD38" s="175"/>
      <c r="AE38" s="173"/>
      <c r="AF38" s="175"/>
      <c r="AG38" s="444"/>
      <c r="AH38" s="389"/>
      <c r="AI38" s="389"/>
      <c r="AJ38" s="444"/>
      <c r="AK38" s="389"/>
      <c r="AL38" s="406"/>
      <c r="AM38" s="407"/>
      <c r="AN38" s="444"/>
      <c r="AO38" s="389"/>
      <c r="AP38" s="389"/>
      <c r="AQ38" s="392"/>
      <c r="AR38" s="399"/>
      <c r="AS38" s="400"/>
      <c r="AT38" s="401"/>
      <c r="AU38" s="450"/>
      <c r="AV38" s="406"/>
      <c r="AW38" s="407"/>
      <c r="AX38" s="406"/>
      <c r="AY38" s="407"/>
      <c r="AZ38" s="410"/>
      <c r="BA38" s="447"/>
      <c r="BB38" s="130"/>
      <c r="BC38" s="384" t="str">
        <f>IF(BG42&gt;BG53,"W","L")</f>
        <v>L</v>
      </c>
      <c r="BD38" s="385" t="str">
        <f>IF(AH35+AH39+AH43=6,入力!R36,"")</f>
        <v/>
      </c>
      <c r="BE38" s="386"/>
      <c r="BF38" s="386"/>
      <c r="BG38" s="386"/>
      <c r="BH38" s="386"/>
      <c r="BI38" s="386"/>
      <c r="BJ38" s="273"/>
      <c r="BK38" s="274"/>
    </row>
    <row r="39" spans="1:63" ht="13.5" customHeight="1">
      <c r="A39" s="364" t="str">
        <f>IF(AF46&lt;6,"",RANK(AG39,$AG$35:$AG$45,1))</f>
        <v/>
      </c>
      <c r="B39" s="367" t="str">
        <f>Q34</f>
        <v>江別中央</v>
      </c>
      <c r="C39" s="368"/>
      <c r="D39" s="347">
        <f>VLOOKUP(B39,DB!$B$2:$D$49,3,0)</f>
        <v>2</v>
      </c>
      <c r="E39" s="300">
        <f>IF(H42&gt;J42,1,0)</f>
        <v>0</v>
      </c>
      <c r="F39" s="296">
        <f>IF(H39&gt;J39,1,0)</f>
        <v>0</v>
      </c>
      <c r="G39" s="380" t="str">
        <f>IF(H42&gt;=2,"○",IF(J42&gt;=2,"●",""))</f>
        <v/>
      </c>
      <c r="H39" s="267" t="str">
        <f>IF(AND(R35=0, T35=0), "",T35)</f>
        <v/>
      </c>
      <c r="I39" s="154" t="s">
        <v>63</v>
      </c>
      <c r="J39" s="268" t="str">
        <f>IF(AND(R35=0, T35=0), "",R35)</f>
        <v/>
      </c>
      <c r="K39" s="154"/>
      <c r="L39" s="152">
        <f>IF(J39&gt;H39,1,0)</f>
        <v>0</v>
      </c>
      <c r="M39" s="268"/>
      <c r="N39" s="156">
        <f>IF(H42&gt;=J42,0,1)</f>
        <v>0</v>
      </c>
      <c r="O39" s="152"/>
      <c r="P39" s="152"/>
      <c r="Q39" s="371"/>
      <c r="R39" s="372"/>
      <c r="S39" s="372"/>
      <c r="T39" s="372"/>
      <c r="U39" s="372"/>
      <c r="V39" s="373"/>
      <c r="W39" s="152"/>
      <c r="X39" s="151">
        <f>IF(AA42&gt;AC42,1,0)</f>
        <v>0</v>
      </c>
      <c r="Y39" s="152">
        <f>IF(AA39&gt;AC39,1,0)</f>
        <v>0</v>
      </c>
      <c r="Z39" s="380" t="str">
        <f>IF(AA42&gt;=2,"○",IF(AC42&gt;=2,"●",""))</f>
        <v/>
      </c>
      <c r="AA39" s="267" t="str">
        <f>+入力!Y25</f>
        <v/>
      </c>
      <c r="AB39" s="154" t="s">
        <v>63</v>
      </c>
      <c r="AC39" s="268" t="str">
        <f>+入力!AC25</f>
        <v/>
      </c>
      <c r="AD39" s="152">
        <f>IF(AC39&gt;AA39,1,0)</f>
        <v>0</v>
      </c>
      <c r="AE39" s="154"/>
      <c r="AF39" s="156">
        <f>IF(AA42&gt;=AC42,0,1)</f>
        <v>0</v>
      </c>
      <c r="AG39" s="442">
        <f>AJ39*100+AU39*10+BA39</f>
        <v>111</v>
      </c>
      <c r="AH39" s="387">
        <f>E42+X42</f>
        <v>0</v>
      </c>
      <c r="AI39" s="387">
        <f>(AK39*2)+AL39</f>
        <v>0</v>
      </c>
      <c r="AJ39" s="452">
        <f>RANK(AI39,$AI$35:$AI$46)</f>
        <v>1</v>
      </c>
      <c r="AK39" s="387">
        <f>E39+O39+X39</f>
        <v>0</v>
      </c>
      <c r="AL39" s="402">
        <f>N39+W39+AF39-AN39</f>
        <v>0</v>
      </c>
      <c r="AM39" s="403"/>
      <c r="AN39" s="442">
        <f>E40+O40+X40</f>
        <v>0</v>
      </c>
      <c r="AO39" s="387">
        <f>H42+R42+AA42</f>
        <v>0</v>
      </c>
      <c r="AP39" s="387">
        <f>J42+T42+AC42</f>
        <v>0</v>
      </c>
      <c r="AQ39" s="390" t="str">
        <f>IF(AR39=10,"MAX",AR39)</f>
        <v>MAX</v>
      </c>
      <c r="AR39" s="393">
        <f>IF(ISERROR(AO39/AP39),10,(AO39/AP39))</f>
        <v>10</v>
      </c>
      <c r="AS39" s="394"/>
      <c r="AT39" s="395"/>
      <c r="AU39" s="448">
        <f>RANK(AR39,$AR$35:$AR$46)</f>
        <v>1</v>
      </c>
      <c r="AV39" s="402">
        <f>E41+O41+X41</f>
        <v>0</v>
      </c>
      <c r="AW39" s="403"/>
      <c r="AX39" s="402">
        <f>N40+W40+AF40</f>
        <v>0</v>
      </c>
      <c r="AY39" s="403"/>
      <c r="AZ39" s="408">
        <f>IF(ISERROR(AV39/AX39),0,(AV39/AX39))</f>
        <v>0</v>
      </c>
      <c r="BA39" s="445">
        <f>RANK(AZ39,$AZ$35:$AZ$46,0)</f>
        <v>1</v>
      </c>
      <c r="BC39" s="384"/>
      <c r="BD39" s="385"/>
      <c r="BE39" s="386"/>
      <c r="BF39" s="386"/>
      <c r="BG39" s="386"/>
      <c r="BH39" s="386"/>
      <c r="BI39" s="386"/>
      <c r="BJ39" s="417" t="str">
        <f>IFERROR(VLOOKUP(BD38,DB!$B$2:$C$49,2,0),"")</f>
        <v/>
      </c>
      <c r="BK39" s="418"/>
    </row>
    <row r="40" spans="1:63" ht="13.5" customHeight="1">
      <c r="A40" s="365"/>
      <c r="B40" s="369"/>
      <c r="C40" s="370"/>
      <c r="D40" s="348"/>
      <c r="E40" s="301">
        <f>IF(E39=1,0,IF(I42="棄",1,0))</f>
        <v>0</v>
      </c>
      <c r="F40" s="293">
        <f>IF(H40&gt;J40,1,0)</f>
        <v>0</v>
      </c>
      <c r="G40" s="381"/>
      <c r="H40" s="269" t="str">
        <f>IF(AND(R36=0, T36=0), "",T36)</f>
        <v/>
      </c>
      <c r="I40" s="277" t="s">
        <v>63</v>
      </c>
      <c r="J40" s="270" t="str">
        <f>IF(AND(R36=0, T36=0), "",R36)</f>
        <v/>
      </c>
      <c r="K40" s="277"/>
      <c r="L40" s="162">
        <f>IF(J40&gt;H40,1,0)</f>
        <v>0</v>
      </c>
      <c r="M40" s="270"/>
      <c r="N40" s="160">
        <f>SUM(J39:J41)</f>
        <v>0</v>
      </c>
      <c r="O40" s="162"/>
      <c r="P40" s="162"/>
      <c r="Q40" s="374"/>
      <c r="R40" s="375"/>
      <c r="S40" s="375"/>
      <c r="T40" s="375"/>
      <c r="U40" s="375"/>
      <c r="V40" s="376"/>
      <c r="W40" s="162"/>
      <c r="X40" s="161">
        <f>IF(X39=1,0,IF(AB42="棄",1,0))</f>
        <v>0</v>
      </c>
      <c r="Y40" s="162">
        <f>IF(AA40&gt;AC40,1,0)</f>
        <v>0</v>
      </c>
      <c r="Z40" s="381"/>
      <c r="AA40" s="269" t="str">
        <f>+入力!Y26</f>
        <v/>
      </c>
      <c r="AB40" s="277" t="s">
        <v>63</v>
      </c>
      <c r="AC40" s="270" t="str">
        <f>+入力!AC26</f>
        <v/>
      </c>
      <c r="AD40" s="162">
        <f>IF(AC40&gt;AA40,1,0)</f>
        <v>0</v>
      </c>
      <c r="AE40" s="277"/>
      <c r="AF40" s="160">
        <f>SUM(AC39:AC41)</f>
        <v>0</v>
      </c>
      <c r="AG40" s="443"/>
      <c r="AH40" s="388"/>
      <c r="AI40" s="388"/>
      <c r="AJ40" s="453"/>
      <c r="AK40" s="388"/>
      <c r="AL40" s="404"/>
      <c r="AM40" s="405"/>
      <c r="AN40" s="443"/>
      <c r="AO40" s="388"/>
      <c r="AP40" s="388"/>
      <c r="AQ40" s="391"/>
      <c r="AR40" s="396"/>
      <c r="AS40" s="397"/>
      <c r="AT40" s="398"/>
      <c r="AU40" s="449"/>
      <c r="AV40" s="404"/>
      <c r="AW40" s="405"/>
      <c r="AX40" s="404"/>
      <c r="AY40" s="405"/>
      <c r="AZ40" s="409"/>
      <c r="BA40" s="446"/>
      <c r="BC40" s="384"/>
      <c r="BD40" s="385"/>
      <c r="BE40" s="386"/>
      <c r="BF40" s="386"/>
      <c r="BG40" s="386"/>
      <c r="BH40" s="386"/>
      <c r="BI40" s="386"/>
      <c r="BJ40" s="417"/>
      <c r="BK40" s="418"/>
    </row>
    <row r="41" spans="1:63" ht="13.5" customHeight="1">
      <c r="A41" s="365"/>
      <c r="B41" s="369"/>
      <c r="C41" s="370"/>
      <c r="D41" s="348"/>
      <c r="E41" s="301">
        <f>SUM(H39:H41)</f>
        <v>0</v>
      </c>
      <c r="F41" s="293">
        <f>IF(H41&gt;J41,1,0)</f>
        <v>0</v>
      </c>
      <c r="G41" s="381"/>
      <c r="H41" s="269" t="str">
        <f>IF(AND(R37=0, T37=0), "",T37)</f>
        <v/>
      </c>
      <c r="I41" s="277" t="s">
        <v>63</v>
      </c>
      <c r="J41" s="270" t="str">
        <f>IF(AND(R37=0, T37=0), "",R37)</f>
        <v/>
      </c>
      <c r="K41" s="277"/>
      <c r="L41" s="162">
        <f>IF(J41&gt;H41,1,0)</f>
        <v>0</v>
      </c>
      <c r="M41" s="270"/>
      <c r="N41" s="160"/>
      <c r="O41" s="162"/>
      <c r="P41" s="162"/>
      <c r="Q41" s="374"/>
      <c r="R41" s="375"/>
      <c r="S41" s="375"/>
      <c r="T41" s="375"/>
      <c r="U41" s="375"/>
      <c r="V41" s="376"/>
      <c r="W41" s="162"/>
      <c r="X41" s="161">
        <f>SUM(AA39:AA41)</f>
        <v>0</v>
      </c>
      <c r="Y41" s="162">
        <f>IF(AA41&gt;AC41,1,0)</f>
        <v>0</v>
      </c>
      <c r="Z41" s="381"/>
      <c r="AA41" s="269" t="str">
        <f>+入力!Y27</f>
        <v/>
      </c>
      <c r="AB41" s="277" t="s">
        <v>63</v>
      </c>
      <c r="AC41" s="270" t="str">
        <f>+入力!AC27</f>
        <v/>
      </c>
      <c r="AD41" s="162">
        <f>IF(AC41&gt;AA41,1,0)</f>
        <v>0</v>
      </c>
      <c r="AE41" s="277"/>
      <c r="AF41" s="160"/>
      <c r="AG41" s="443"/>
      <c r="AH41" s="388"/>
      <c r="AI41" s="388"/>
      <c r="AJ41" s="453"/>
      <c r="AK41" s="388"/>
      <c r="AL41" s="404"/>
      <c r="AM41" s="405"/>
      <c r="AN41" s="443"/>
      <c r="AO41" s="388"/>
      <c r="AP41" s="388"/>
      <c r="AQ41" s="391"/>
      <c r="AR41" s="396"/>
      <c r="AS41" s="397"/>
      <c r="AT41" s="398"/>
      <c r="AU41" s="449"/>
      <c r="AV41" s="404"/>
      <c r="AW41" s="405"/>
      <c r="AX41" s="404"/>
      <c r="AY41" s="405"/>
      <c r="AZ41" s="409"/>
      <c r="BA41" s="446"/>
      <c r="BC41" s="384"/>
      <c r="BD41" s="385"/>
      <c r="BE41" s="386"/>
      <c r="BF41" s="386"/>
      <c r="BG41" s="386"/>
      <c r="BH41" s="386"/>
      <c r="BI41" s="386"/>
      <c r="BJ41" s="417"/>
      <c r="BK41" s="418"/>
    </row>
    <row r="42" spans="1:63" s="186" customFormat="1" ht="18.75" customHeight="1">
      <c r="A42" s="366"/>
      <c r="B42" s="382" t="str">
        <f>VLOOKUP(B39,DB!$B$2:$C$49,2,0)</f>
        <v>(南北海道)</v>
      </c>
      <c r="C42" s="383"/>
      <c r="D42" s="310">
        <f>VLOOKUP(B42,DB!$C$2:$D$49,2,0)</f>
        <v>2</v>
      </c>
      <c r="E42" s="302">
        <f>IF(H42=J42,0,1)</f>
        <v>0</v>
      </c>
      <c r="F42" s="299"/>
      <c r="G42" s="178"/>
      <c r="H42" s="173">
        <f>SUM(F39:F41)</f>
        <v>0</v>
      </c>
      <c r="I42" s="173" t="str">
        <f>S38</f>
        <v>-</v>
      </c>
      <c r="J42" s="173">
        <f>SUM(L39:L41)</f>
        <v>0</v>
      </c>
      <c r="K42" s="173"/>
      <c r="L42" s="171"/>
      <c r="M42" s="272"/>
      <c r="N42" s="169"/>
      <c r="O42" s="171"/>
      <c r="P42" s="171"/>
      <c r="Q42" s="377"/>
      <c r="R42" s="378"/>
      <c r="S42" s="378"/>
      <c r="T42" s="378"/>
      <c r="U42" s="378"/>
      <c r="V42" s="379"/>
      <c r="W42" s="171"/>
      <c r="X42" s="170">
        <f>IF(AA42=AC42,0,1)</f>
        <v>0</v>
      </c>
      <c r="Y42" s="171"/>
      <c r="Z42" s="271"/>
      <c r="AA42" s="173">
        <f>SUM(Y39:Y41)</f>
        <v>0</v>
      </c>
      <c r="AB42" s="174" t="s">
        <v>98</v>
      </c>
      <c r="AC42" s="173">
        <f>SUM(AD39:AD41)</f>
        <v>0</v>
      </c>
      <c r="AD42" s="175"/>
      <c r="AE42" s="173"/>
      <c r="AF42" s="177"/>
      <c r="AG42" s="444"/>
      <c r="AH42" s="389"/>
      <c r="AI42" s="389"/>
      <c r="AJ42" s="454"/>
      <c r="AK42" s="389"/>
      <c r="AL42" s="406"/>
      <c r="AM42" s="407"/>
      <c r="AN42" s="444"/>
      <c r="AO42" s="389"/>
      <c r="AP42" s="389"/>
      <c r="AQ42" s="392"/>
      <c r="AR42" s="399"/>
      <c r="AS42" s="400"/>
      <c r="AT42" s="401"/>
      <c r="AU42" s="450"/>
      <c r="AV42" s="406"/>
      <c r="AW42" s="407"/>
      <c r="AX42" s="406"/>
      <c r="AY42" s="407"/>
      <c r="AZ42" s="410"/>
      <c r="BA42" s="447"/>
      <c r="BB42" s="183"/>
      <c r="BC42" s="190"/>
      <c r="BD42" s="219"/>
      <c r="BE42" s="220"/>
      <c r="BF42" s="220"/>
      <c r="BG42" s="419">
        <f>+入力!W36</f>
        <v>0</v>
      </c>
      <c r="BH42" s="419"/>
      <c r="BI42" s="221"/>
      <c r="BJ42" s="221"/>
      <c r="BK42" s="222"/>
    </row>
    <row r="43" spans="1:63" ht="13.5" customHeight="1">
      <c r="A43" s="364" t="str">
        <f>IF(AF46&lt;6,"",RANK(AG43,$AG$35:$AG$45,1))</f>
        <v/>
      </c>
      <c r="B43" s="367" t="str">
        <f>Z34</f>
        <v>ＳＶＪ</v>
      </c>
      <c r="C43" s="368"/>
      <c r="D43" s="347">
        <f>VLOOKUP(B43,DB!$B$2:$D$49,3,0)</f>
        <v>22</v>
      </c>
      <c r="E43" s="300">
        <f>IF(H46&gt;J46,1,0)</f>
        <v>0</v>
      </c>
      <c r="F43" s="296">
        <f>IF(H43&gt;J43,1,0)</f>
        <v>0</v>
      </c>
      <c r="G43" s="380" t="str">
        <f>IF(H46&gt;=2,"○",IF(J46&gt;=2,"●",""))</f>
        <v/>
      </c>
      <c r="H43" s="267" t="str">
        <f>IF(AND(AC35=0, AA35=0), "",AC35)</f>
        <v/>
      </c>
      <c r="I43" s="154" t="s">
        <v>63</v>
      </c>
      <c r="J43" s="268" t="str">
        <f>IF(AND(AA35=0, AC35=0), "",AA35)</f>
        <v/>
      </c>
      <c r="K43" s="154"/>
      <c r="L43" s="152">
        <f>IF(J43&gt;H43,1,0)</f>
        <v>0</v>
      </c>
      <c r="M43" s="268"/>
      <c r="N43" s="156">
        <f>IF(H46&gt;=J46,0,1)</f>
        <v>0</v>
      </c>
      <c r="O43" s="151">
        <f>IF(R46&gt;T46,1,0)</f>
        <v>0</v>
      </c>
      <c r="P43" s="152">
        <f>IF(R43&gt;T43,1,0)</f>
        <v>0</v>
      </c>
      <c r="Q43" s="380" t="str">
        <f>IF(R46&gt;=2,"○",IF(T46&gt;=2,"●",""))</f>
        <v/>
      </c>
      <c r="R43" s="267" t="str">
        <f>IF(AND(AC39=0, AA39=0), "",AC39)</f>
        <v/>
      </c>
      <c r="S43" s="154" t="s">
        <v>63</v>
      </c>
      <c r="T43" s="268" t="str">
        <f>IF(AND(AA39=0, AC39=0), "",AA39)</f>
        <v/>
      </c>
      <c r="U43" s="152">
        <f>IF(T43&gt;R43,1,0)</f>
        <v>0</v>
      </c>
      <c r="V43" s="268"/>
      <c r="W43" s="156">
        <f>IF(R46&gt;=T46,0,1)</f>
        <v>0</v>
      </c>
      <c r="X43" s="152"/>
      <c r="Y43" s="152"/>
      <c r="Z43" s="371"/>
      <c r="AA43" s="372"/>
      <c r="AB43" s="372"/>
      <c r="AC43" s="372"/>
      <c r="AD43" s="372"/>
      <c r="AE43" s="372"/>
      <c r="AF43" s="152"/>
      <c r="AG43" s="442">
        <f>AJ43*100+AU43*10+BA43</f>
        <v>111</v>
      </c>
      <c r="AH43" s="387">
        <f>O46+E46</f>
        <v>0</v>
      </c>
      <c r="AI43" s="387">
        <f>(AK43*2)+AL43</f>
        <v>0</v>
      </c>
      <c r="AJ43" s="442">
        <f>RANK(AI43,$AI$35:$AI$46)</f>
        <v>1</v>
      </c>
      <c r="AK43" s="387">
        <f>E43+O43+X43</f>
        <v>0</v>
      </c>
      <c r="AL43" s="402">
        <f>N43+W43+AF43-AN43</f>
        <v>0</v>
      </c>
      <c r="AM43" s="403"/>
      <c r="AN43" s="442">
        <f>E44+O44+X44</f>
        <v>0</v>
      </c>
      <c r="AO43" s="387">
        <f>H46+R46+AA46</f>
        <v>0</v>
      </c>
      <c r="AP43" s="387">
        <f>J46+T46+AC46</f>
        <v>0</v>
      </c>
      <c r="AQ43" s="390" t="str">
        <f>IF(AR43=10,"MAX",AR43)</f>
        <v>MAX</v>
      </c>
      <c r="AR43" s="393">
        <f>IF(ISERROR(AO43/AP43),10,(AO43/AP43))</f>
        <v>10</v>
      </c>
      <c r="AS43" s="394"/>
      <c r="AT43" s="395"/>
      <c r="AU43" s="448">
        <f>RANK(AR43,$AR$35:$AR$46)</f>
        <v>1</v>
      </c>
      <c r="AV43" s="402">
        <f>E45+O45+X45</f>
        <v>0</v>
      </c>
      <c r="AW43" s="403"/>
      <c r="AX43" s="402">
        <f>N44+W44+AF44</f>
        <v>0</v>
      </c>
      <c r="AY43" s="403"/>
      <c r="AZ43" s="408">
        <f>IF(ISERROR(AV43/AX43),0,(AV43/AX43))</f>
        <v>0</v>
      </c>
      <c r="BA43" s="445">
        <f>RANK(AZ43,$AZ$35:$AZ$46,0)</f>
        <v>1</v>
      </c>
      <c r="BD43" s="191"/>
      <c r="BE43" s="186"/>
      <c r="BF43" s="186"/>
      <c r="BG43" s="419"/>
      <c r="BH43" s="419"/>
      <c r="BI43" s="186"/>
      <c r="BJ43" s="186"/>
      <c r="BK43" s="192"/>
    </row>
    <row r="44" spans="1:63" ht="13.5" customHeight="1">
      <c r="A44" s="365"/>
      <c r="B44" s="369"/>
      <c r="C44" s="370"/>
      <c r="D44" s="348"/>
      <c r="E44" s="301">
        <f>IF(E43=1,0,IF(I46="棄",1,0))</f>
        <v>0</v>
      </c>
      <c r="F44" s="293">
        <f>IF(H44&gt;J44,1,0)</f>
        <v>0</v>
      </c>
      <c r="G44" s="381"/>
      <c r="H44" s="269" t="str">
        <f>IF(AND(AC36=0, AA36=0), "",AC36)</f>
        <v/>
      </c>
      <c r="I44" s="277" t="s">
        <v>63</v>
      </c>
      <c r="J44" s="270" t="str">
        <f>IF(AND(AA36=0, AC36=0), "",AA36)</f>
        <v/>
      </c>
      <c r="K44" s="277"/>
      <c r="L44" s="162">
        <f>IF(J44&gt;H44,1,0)</f>
        <v>0</v>
      </c>
      <c r="M44" s="270"/>
      <c r="N44" s="160">
        <f>SUM(J43:J45)</f>
        <v>0</v>
      </c>
      <c r="O44" s="161">
        <f>IF(O43=1,0,IF(S46="棄",1,0))</f>
        <v>0</v>
      </c>
      <c r="P44" s="162">
        <f>IF(R44&gt;T44,1,0)</f>
        <v>0</v>
      </c>
      <c r="Q44" s="381"/>
      <c r="R44" s="269" t="str">
        <f>IF(AND(AC40=0, AA40=0), "",AC40)</f>
        <v/>
      </c>
      <c r="S44" s="277" t="s">
        <v>63</v>
      </c>
      <c r="T44" s="270" t="str">
        <f>IF(AND(AA40=0, AC40=0), "",AA40)</f>
        <v/>
      </c>
      <c r="U44" s="162">
        <f>IF(T44&gt;R44,1,0)</f>
        <v>0</v>
      </c>
      <c r="V44" s="270"/>
      <c r="W44" s="160">
        <f>SUM(T43:T45)</f>
        <v>0</v>
      </c>
      <c r="X44" s="162"/>
      <c r="Y44" s="162"/>
      <c r="Z44" s="374"/>
      <c r="AA44" s="375"/>
      <c r="AB44" s="375"/>
      <c r="AC44" s="375"/>
      <c r="AD44" s="375"/>
      <c r="AE44" s="375"/>
      <c r="AF44" s="162"/>
      <c r="AG44" s="443"/>
      <c r="AH44" s="388"/>
      <c r="AI44" s="388"/>
      <c r="AJ44" s="443"/>
      <c r="AK44" s="388"/>
      <c r="AL44" s="404"/>
      <c r="AM44" s="405"/>
      <c r="AN44" s="443"/>
      <c r="AO44" s="388"/>
      <c r="AP44" s="388"/>
      <c r="AQ44" s="391"/>
      <c r="AR44" s="396"/>
      <c r="AS44" s="397"/>
      <c r="AT44" s="398"/>
      <c r="AU44" s="449"/>
      <c r="AV44" s="404"/>
      <c r="AW44" s="405"/>
      <c r="AX44" s="404"/>
      <c r="AY44" s="405"/>
      <c r="AZ44" s="409"/>
      <c r="BA44" s="446"/>
      <c r="BD44" s="193"/>
      <c r="BE44" s="131"/>
      <c r="BF44" s="131"/>
      <c r="BG44" s="419"/>
      <c r="BH44" s="419"/>
      <c r="BI44" s="131"/>
      <c r="BJ44" s="131"/>
      <c r="BK44" s="194"/>
    </row>
    <row r="45" spans="1:63" ht="13.5" customHeight="1">
      <c r="A45" s="365"/>
      <c r="B45" s="369"/>
      <c r="C45" s="370"/>
      <c r="D45" s="348"/>
      <c r="E45" s="301">
        <f>SUM(H43:H45)</f>
        <v>0</v>
      </c>
      <c r="F45" s="293">
        <f>IF(H45&gt;J45,1,0)</f>
        <v>0</v>
      </c>
      <c r="G45" s="381"/>
      <c r="H45" s="269" t="str">
        <f>IF(AND(AC37=0, AA37=0), "",AC37)</f>
        <v/>
      </c>
      <c r="I45" s="277" t="s">
        <v>63</v>
      </c>
      <c r="J45" s="270" t="str">
        <f>IF(AND(AA37=0, AC37=0), "",AA37)</f>
        <v/>
      </c>
      <c r="K45" s="277"/>
      <c r="L45" s="162">
        <f>IF(J45&gt;H45,1,0)</f>
        <v>0</v>
      </c>
      <c r="M45" s="270"/>
      <c r="N45" s="160"/>
      <c r="O45" s="161">
        <f>SUM(R43:R45)</f>
        <v>0</v>
      </c>
      <c r="P45" s="162">
        <f>IF(R45&gt;T45,1,0)</f>
        <v>0</v>
      </c>
      <c r="Q45" s="381"/>
      <c r="R45" s="269" t="str">
        <f>IF(AND(AC41=0, AA41=0), "",AC41)</f>
        <v/>
      </c>
      <c r="S45" s="277" t="s">
        <v>63</v>
      </c>
      <c r="T45" s="270" t="str">
        <f>IF(AND(AA41=0, AC41=0), "",AA41)</f>
        <v/>
      </c>
      <c r="U45" s="162">
        <f>IF(T45&gt;R45,1,0)</f>
        <v>0</v>
      </c>
      <c r="V45" s="270"/>
      <c r="W45" s="160"/>
      <c r="X45" s="162"/>
      <c r="Y45" s="162"/>
      <c r="Z45" s="374"/>
      <c r="AA45" s="375"/>
      <c r="AB45" s="375"/>
      <c r="AC45" s="375"/>
      <c r="AD45" s="375"/>
      <c r="AE45" s="375"/>
      <c r="AF45" s="162"/>
      <c r="AG45" s="443"/>
      <c r="AH45" s="388"/>
      <c r="AI45" s="388"/>
      <c r="AJ45" s="443"/>
      <c r="AK45" s="388"/>
      <c r="AL45" s="404"/>
      <c r="AM45" s="405"/>
      <c r="AN45" s="443"/>
      <c r="AO45" s="388"/>
      <c r="AP45" s="388"/>
      <c r="AQ45" s="391"/>
      <c r="AR45" s="396"/>
      <c r="AS45" s="397"/>
      <c r="AT45" s="398"/>
      <c r="AU45" s="449"/>
      <c r="AV45" s="404"/>
      <c r="AW45" s="405"/>
      <c r="AX45" s="404"/>
      <c r="AY45" s="405"/>
      <c r="AZ45" s="409"/>
      <c r="BA45" s="446"/>
      <c r="BD45" s="193"/>
      <c r="BE45" s="423" t="str">
        <f>+入力!Y35</f>
        <v/>
      </c>
      <c r="BF45" s="423"/>
      <c r="BG45" s="423" t="str">
        <f>+入力!Y36</f>
        <v/>
      </c>
      <c r="BH45" s="423"/>
      <c r="BI45" s="423" t="str">
        <f>+入力!Y37</f>
        <v/>
      </c>
      <c r="BJ45" s="423"/>
      <c r="BK45" s="194"/>
    </row>
    <row r="46" spans="1:63" s="186" customFormat="1" ht="19.5" customHeight="1" thickBot="1">
      <c r="A46" s="431"/>
      <c r="B46" s="424" t="str">
        <f>VLOOKUP(B43,DB!$B$2:$C$49,2,0)</f>
        <v>(静　岡)</v>
      </c>
      <c r="C46" s="425"/>
      <c r="D46" s="310">
        <f>VLOOKUP(B46,DB!$C$2:$D$49,2,0)</f>
        <v>22</v>
      </c>
      <c r="E46" s="303">
        <f>IF(H46=J46,0,1)</f>
        <v>0</v>
      </c>
      <c r="F46" s="304"/>
      <c r="G46" s="196"/>
      <c r="H46" s="197">
        <f>SUM(F43:F45)</f>
        <v>0</v>
      </c>
      <c r="I46" s="197" t="str">
        <f>+AB38</f>
        <v>-</v>
      </c>
      <c r="J46" s="197">
        <f>SUM(L43:L45)</f>
        <v>0</v>
      </c>
      <c r="K46" s="197"/>
      <c r="L46" s="198"/>
      <c r="M46" s="199"/>
      <c r="N46" s="200"/>
      <c r="O46" s="195">
        <f>IF(R46=T46,0,1)</f>
        <v>0</v>
      </c>
      <c r="P46" s="198"/>
      <c r="Q46" s="196"/>
      <c r="R46" s="197">
        <f>SUM(P43:P45)</f>
        <v>0</v>
      </c>
      <c r="S46" s="197" t="str">
        <f>+AB42</f>
        <v>-</v>
      </c>
      <c r="T46" s="197">
        <f>SUM(U43:U45)</f>
        <v>0</v>
      </c>
      <c r="U46" s="201"/>
      <c r="V46" s="275"/>
      <c r="W46" s="203"/>
      <c r="X46" s="201"/>
      <c r="Y46" s="201"/>
      <c r="Z46" s="432"/>
      <c r="AA46" s="433"/>
      <c r="AB46" s="433"/>
      <c r="AC46" s="433"/>
      <c r="AD46" s="433"/>
      <c r="AE46" s="433"/>
      <c r="AF46" s="201">
        <f>SUM(AH35:AH46)</f>
        <v>0</v>
      </c>
      <c r="AG46" s="451"/>
      <c r="AH46" s="420"/>
      <c r="AI46" s="420"/>
      <c r="AJ46" s="451"/>
      <c r="AK46" s="420"/>
      <c r="AL46" s="421"/>
      <c r="AM46" s="422"/>
      <c r="AN46" s="451"/>
      <c r="AO46" s="420"/>
      <c r="AP46" s="420"/>
      <c r="AQ46" s="427"/>
      <c r="AR46" s="428"/>
      <c r="AS46" s="429"/>
      <c r="AT46" s="430"/>
      <c r="AU46" s="455"/>
      <c r="AV46" s="421"/>
      <c r="AW46" s="422"/>
      <c r="AX46" s="421"/>
      <c r="AY46" s="422"/>
      <c r="AZ46" s="426"/>
      <c r="BA46" s="447"/>
      <c r="BB46" s="183"/>
      <c r="BC46" s="190"/>
      <c r="BD46" s="193"/>
      <c r="BE46" s="423"/>
      <c r="BF46" s="423"/>
      <c r="BG46" s="423"/>
      <c r="BH46" s="423"/>
      <c r="BI46" s="423"/>
      <c r="BJ46" s="423"/>
      <c r="BK46" s="194"/>
    </row>
    <row r="47" spans="1:63" ht="17.25">
      <c r="BD47" s="191"/>
      <c r="BE47" s="423"/>
      <c r="BF47" s="423"/>
      <c r="BG47" s="423"/>
      <c r="BH47" s="423"/>
      <c r="BI47" s="423"/>
      <c r="BJ47" s="423"/>
      <c r="BK47" s="192"/>
    </row>
    <row r="48" spans="1:63" ht="25.5" customHeight="1" thickBot="1">
      <c r="A48" s="132" t="s">
        <v>104</v>
      </c>
      <c r="B48" s="132"/>
      <c r="C48" s="349" t="str">
        <f>+'2日目組合せ'!B24</f>
        <v>【とどろきアリーナ】</v>
      </c>
      <c r="D48" s="349"/>
      <c r="E48" s="349"/>
      <c r="F48" s="349"/>
      <c r="G48" s="349"/>
      <c r="H48" s="349"/>
      <c r="I48" s="349"/>
      <c r="J48" s="349"/>
      <c r="K48" s="349"/>
      <c r="L48" s="349"/>
      <c r="M48" s="349"/>
      <c r="N48" s="132"/>
      <c r="O48" s="132"/>
      <c r="P48" s="132"/>
      <c r="Q48" s="132"/>
      <c r="R48" s="132"/>
      <c r="S48" s="263" t="str">
        <f>+'2日目組合せ'!D24</f>
        <v>Eコート</v>
      </c>
      <c r="T48" s="132"/>
      <c r="U48" s="132"/>
      <c r="V48" s="132"/>
      <c r="W48" s="134"/>
      <c r="X48" s="134"/>
      <c r="Y48" s="134"/>
      <c r="Z48" s="135"/>
      <c r="AA48" s="135"/>
      <c r="AB48" s="135"/>
      <c r="AC48" s="135"/>
      <c r="AD48" s="134"/>
      <c r="AE48" s="135"/>
      <c r="AF48" s="134"/>
      <c r="AG48" s="134"/>
      <c r="AH48" s="135"/>
      <c r="AI48" s="135"/>
      <c r="AJ48" s="134"/>
      <c r="AK48" s="135"/>
      <c r="AL48" s="135"/>
      <c r="AM48" s="135"/>
      <c r="BD48" s="193"/>
      <c r="BE48" s="435"/>
      <c r="BF48" s="434"/>
      <c r="BG48" s="435"/>
      <c r="BH48" s="434"/>
      <c r="BI48" s="435"/>
      <c r="BJ48" s="434"/>
      <c r="BK48" s="194"/>
    </row>
    <row r="49" spans="1:63" ht="17.25" customHeight="1">
      <c r="A49" s="136" t="s">
        <v>81</v>
      </c>
      <c r="B49" s="350" t="s">
        <v>62</v>
      </c>
      <c r="C49" s="351"/>
      <c r="D49" s="308"/>
      <c r="E49" s="294"/>
      <c r="F49" s="295"/>
      <c r="G49" s="352" t="str">
        <f>+入力!R43</f>
        <v>小名浜西</v>
      </c>
      <c r="H49" s="353"/>
      <c r="I49" s="353"/>
      <c r="J49" s="353"/>
      <c r="K49" s="353"/>
      <c r="L49" s="353"/>
      <c r="M49" s="354"/>
      <c r="N49" s="137"/>
      <c r="O49" s="138"/>
      <c r="P49" s="139"/>
      <c r="Q49" s="352" t="str">
        <f>+入力!R44</f>
        <v>きのと</v>
      </c>
      <c r="R49" s="353"/>
      <c r="S49" s="353"/>
      <c r="T49" s="353"/>
      <c r="U49" s="353"/>
      <c r="V49" s="354"/>
      <c r="W49" s="140"/>
      <c r="X49" s="141"/>
      <c r="Y49" s="140"/>
      <c r="Z49" s="352" t="str">
        <f>+入力!R45</f>
        <v>本庄</v>
      </c>
      <c r="AA49" s="353"/>
      <c r="AB49" s="353"/>
      <c r="AC49" s="353"/>
      <c r="AD49" s="353"/>
      <c r="AE49" s="353"/>
      <c r="AF49" s="140"/>
      <c r="AG49" s="142" t="s">
        <v>82</v>
      </c>
      <c r="AH49" s="143" t="s">
        <v>83</v>
      </c>
      <c r="AI49" s="143" t="s">
        <v>84</v>
      </c>
      <c r="AJ49" s="266" t="s">
        <v>85</v>
      </c>
      <c r="AK49" s="143" t="s">
        <v>86</v>
      </c>
      <c r="AL49" s="356" t="s">
        <v>87</v>
      </c>
      <c r="AM49" s="357"/>
      <c r="AN49" s="265" t="s">
        <v>88</v>
      </c>
      <c r="AO49" s="264" t="s">
        <v>89</v>
      </c>
      <c r="AP49" s="143" t="s">
        <v>90</v>
      </c>
      <c r="AQ49" s="225" t="s">
        <v>114</v>
      </c>
      <c r="AR49" s="358" t="s">
        <v>91</v>
      </c>
      <c r="AS49" s="359"/>
      <c r="AT49" s="360"/>
      <c r="AU49" s="147" t="s">
        <v>92</v>
      </c>
      <c r="AV49" s="361" t="s">
        <v>93</v>
      </c>
      <c r="AW49" s="362"/>
      <c r="AX49" s="361" t="s">
        <v>94</v>
      </c>
      <c r="AY49" s="362"/>
      <c r="AZ49" s="148" t="s">
        <v>95</v>
      </c>
      <c r="BA49" s="149" t="s">
        <v>96</v>
      </c>
      <c r="BD49" s="10"/>
      <c r="BE49" s="435"/>
      <c r="BF49" s="434"/>
      <c r="BG49" s="435"/>
      <c r="BH49" s="434"/>
      <c r="BI49" s="435"/>
      <c r="BJ49" s="434"/>
      <c r="BK49" s="194"/>
    </row>
    <row r="50" spans="1:63" ht="13.5" customHeight="1">
      <c r="A50" s="364" t="str">
        <f>IF(AF61&lt;6,"",RANK(AG50,$AG$50:$AG$61,1))</f>
        <v/>
      </c>
      <c r="B50" s="367" t="str">
        <f>G49</f>
        <v>小名浜西</v>
      </c>
      <c r="C50" s="368"/>
      <c r="D50" s="347">
        <f>VLOOKUP(B50,DB!$B$2:$D$49,3,0)</f>
        <v>8</v>
      </c>
      <c r="E50" s="296"/>
      <c r="F50" s="296"/>
      <c r="G50" s="371"/>
      <c r="H50" s="372"/>
      <c r="I50" s="372"/>
      <c r="J50" s="372"/>
      <c r="K50" s="372"/>
      <c r="L50" s="372"/>
      <c r="M50" s="373"/>
      <c r="N50" s="150"/>
      <c r="O50" s="151">
        <f>IF(R53&gt;T53,1,0)</f>
        <v>0</v>
      </c>
      <c r="P50" s="152">
        <f>IF(R50&gt;T50,1,0)</f>
        <v>0</v>
      </c>
      <c r="Q50" s="380" t="str">
        <f>IF(R53&gt;=2,"○",IF(T53&gt;=2,"●",""))</f>
        <v/>
      </c>
      <c r="R50" s="267" t="str">
        <f>+入力!Y10</f>
        <v/>
      </c>
      <c r="S50" s="154" t="s">
        <v>63</v>
      </c>
      <c r="T50" s="268" t="str">
        <f>+入力!AC10</f>
        <v/>
      </c>
      <c r="U50" s="152">
        <f>IF(T50&gt;R50,1,0)</f>
        <v>0</v>
      </c>
      <c r="V50" s="268"/>
      <c r="W50" s="156">
        <f>IF(R53&gt;=T53,0,1)</f>
        <v>0</v>
      </c>
      <c r="X50" s="151">
        <f>IF(AA53&gt;AC53,1,0)</f>
        <v>0</v>
      </c>
      <c r="Y50" s="152">
        <f>IF(AA50&gt;AC50,1,0)</f>
        <v>0</v>
      </c>
      <c r="Z50" s="380" t="str">
        <f>IF(AA53&gt;=2,"○",IF(AC53&gt;=2,"●",""))</f>
        <v/>
      </c>
      <c r="AA50" s="267" t="str">
        <f>+入力!Y20</f>
        <v/>
      </c>
      <c r="AB50" s="154" t="s">
        <v>63</v>
      </c>
      <c r="AC50" s="268" t="str">
        <f>+入力!AC20</f>
        <v/>
      </c>
      <c r="AD50" s="152">
        <f>IF(AC50&gt;AA50,1,0)</f>
        <v>0</v>
      </c>
      <c r="AE50" s="154"/>
      <c r="AF50" s="156">
        <f>IF(AA53&gt;=AC53,0,1)</f>
        <v>0</v>
      </c>
      <c r="AG50" s="442">
        <f>AJ50*100+AU50*10+BA50</f>
        <v>111</v>
      </c>
      <c r="AH50" s="387">
        <f>O53+X53</f>
        <v>0</v>
      </c>
      <c r="AI50" s="387">
        <f>(AK50*2)+AL50</f>
        <v>0</v>
      </c>
      <c r="AJ50" s="442">
        <f>RANK(AI50,$AI$50:$AI$61)</f>
        <v>1</v>
      </c>
      <c r="AK50" s="387">
        <f>E50+O50+X50</f>
        <v>0</v>
      </c>
      <c r="AL50" s="402">
        <f>N50+W50+AF50-AN50</f>
        <v>0</v>
      </c>
      <c r="AM50" s="403"/>
      <c r="AN50" s="442">
        <f>E51+O51+X51</f>
        <v>0</v>
      </c>
      <c r="AO50" s="387">
        <f>H53+R53+AA53</f>
        <v>0</v>
      </c>
      <c r="AP50" s="387">
        <f>J53+T53+AC53</f>
        <v>0</v>
      </c>
      <c r="AQ50" s="390" t="str">
        <f>IF(AR50=10,"MAX",AR50)</f>
        <v>MAX</v>
      </c>
      <c r="AR50" s="393">
        <f>IF(ISERROR(AO50/AP50),10,(AO50/AP50))</f>
        <v>10</v>
      </c>
      <c r="AS50" s="394"/>
      <c r="AT50" s="395"/>
      <c r="AU50" s="448">
        <f>RANK(AR50,$AR$50:$AR$61)</f>
        <v>1</v>
      </c>
      <c r="AV50" s="402">
        <f>E52+O52+X52</f>
        <v>0</v>
      </c>
      <c r="AW50" s="403"/>
      <c r="AX50" s="402">
        <f>N51+W51+AF51</f>
        <v>0</v>
      </c>
      <c r="AY50" s="403"/>
      <c r="AZ50" s="408">
        <f>IF(ISERROR(AV50/AX50),0,(AV50/AX50))</f>
        <v>0</v>
      </c>
      <c r="BA50" s="445">
        <f>RANK(AZ50,$AZ$50:$AZ$61,0)</f>
        <v>1</v>
      </c>
      <c r="BB50" s="183"/>
      <c r="BC50" s="190"/>
      <c r="BD50" s="10"/>
      <c r="BE50" s="436" t="str">
        <f>+入力!AC35</f>
        <v/>
      </c>
      <c r="BF50" s="436"/>
      <c r="BG50" s="436" t="str">
        <f>+入力!AC36</f>
        <v/>
      </c>
      <c r="BH50" s="436"/>
      <c r="BI50" s="436" t="str">
        <f>+入力!AC37</f>
        <v/>
      </c>
      <c r="BJ50" s="436"/>
      <c r="BK50" s="194"/>
    </row>
    <row r="51" spans="1:63" ht="13.5" customHeight="1">
      <c r="A51" s="365"/>
      <c r="B51" s="369"/>
      <c r="C51" s="370"/>
      <c r="D51" s="348"/>
      <c r="E51" s="297"/>
      <c r="G51" s="374"/>
      <c r="H51" s="375"/>
      <c r="I51" s="375"/>
      <c r="J51" s="375"/>
      <c r="K51" s="375"/>
      <c r="L51" s="375"/>
      <c r="M51" s="376"/>
      <c r="N51" s="160"/>
      <c r="O51" s="161">
        <f>IF(O50=1,0,IF(S53="棄",1,0))</f>
        <v>0</v>
      </c>
      <c r="P51" s="162">
        <f>IF(R51&gt;T51,1,0)</f>
        <v>0</v>
      </c>
      <c r="Q51" s="381"/>
      <c r="R51" s="269" t="str">
        <f>+入力!Y11</f>
        <v/>
      </c>
      <c r="S51" s="277" t="s">
        <v>98</v>
      </c>
      <c r="T51" s="270" t="str">
        <f>+入力!AC11</f>
        <v/>
      </c>
      <c r="U51" s="162">
        <f>IF(T51&gt;R51,1,0)</f>
        <v>0</v>
      </c>
      <c r="V51" s="270"/>
      <c r="W51" s="160">
        <f>SUM(T50:T52)</f>
        <v>0</v>
      </c>
      <c r="X51" s="161">
        <f>IF(X50=1,0,IF(AB53="棄",1,0))</f>
        <v>0</v>
      </c>
      <c r="Y51" s="162">
        <f>IF(AA51&gt;AC51,1,0)</f>
        <v>0</v>
      </c>
      <c r="Z51" s="381"/>
      <c r="AA51" s="269" t="str">
        <f>+入力!Y21</f>
        <v/>
      </c>
      <c r="AB51" s="277" t="s">
        <v>98</v>
      </c>
      <c r="AC51" s="270" t="str">
        <f>+入力!AC21</f>
        <v/>
      </c>
      <c r="AD51" s="162">
        <f>IF(AC51&gt;AA51,1,0)</f>
        <v>0</v>
      </c>
      <c r="AE51" s="277"/>
      <c r="AF51" s="162">
        <f>SUM(AC50:AC52)</f>
        <v>0</v>
      </c>
      <c r="AG51" s="443"/>
      <c r="AH51" s="388"/>
      <c r="AI51" s="388"/>
      <c r="AJ51" s="443"/>
      <c r="AK51" s="388"/>
      <c r="AL51" s="404"/>
      <c r="AM51" s="405"/>
      <c r="AN51" s="443"/>
      <c r="AO51" s="388"/>
      <c r="AP51" s="388"/>
      <c r="AQ51" s="391"/>
      <c r="AR51" s="396"/>
      <c r="AS51" s="397"/>
      <c r="AT51" s="398"/>
      <c r="AU51" s="449"/>
      <c r="AV51" s="404"/>
      <c r="AW51" s="405"/>
      <c r="AX51" s="404"/>
      <c r="AY51" s="405"/>
      <c r="AZ51" s="409"/>
      <c r="BA51" s="446"/>
      <c r="BD51" s="10"/>
      <c r="BE51" s="436"/>
      <c r="BF51" s="436"/>
      <c r="BG51" s="436"/>
      <c r="BH51" s="436"/>
      <c r="BI51" s="436"/>
      <c r="BJ51" s="436"/>
      <c r="BK51" s="194"/>
    </row>
    <row r="52" spans="1:63" ht="13.5" customHeight="1">
      <c r="A52" s="365"/>
      <c r="B52" s="369"/>
      <c r="C52" s="370"/>
      <c r="D52" s="348"/>
      <c r="E52" s="297"/>
      <c r="G52" s="374"/>
      <c r="H52" s="375"/>
      <c r="I52" s="375"/>
      <c r="J52" s="375"/>
      <c r="K52" s="375"/>
      <c r="L52" s="375"/>
      <c r="M52" s="376"/>
      <c r="N52" s="160"/>
      <c r="O52" s="161">
        <f>SUM(R50:R52)</f>
        <v>0</v>
      </c>
      <c r="P52" s="162">
        <f>IF(R52&gt;T52,1,0)</f>
        <v>0</v>
      </c>
      <c r="Q52" s="381"/>
      <c r="R52" s="269" t="str">
        <f>+入力!Y12</f>
        <v/>
      </c>
      <c r="S52" s="277" t="s">
        <v>98</v>
      </c>
      <c r="T52" s="270" t="str">
        <f>+入力!AC12</f>
        <v/>
      </c>
      <c r="U52" s="162">
        <f>IF(T52&gt;R52,1,0)</f>
        <v>0</v>
      </c>
      <c r="V52" s="270"/>
      <c r="W52" s="160"/>
      <c r="X52" s="161">
        <f>SUM(AA50:AA52)</f>
        <v>0</v>
      </c>
      <c r="Y52" s="162">
        <f>IF(AA52&gt;AC52,1,0)</f>
        <v>0</v>
      </c>
      <c r="Z52" s="381"/>
      <c r="AA52" s="269" t="str">
        <f>+入力!Y22</f>
        <v/>
      </c>
      <c r="AB52" s="277" t="s">
        <v>98</v>
      </c>
      <c r="AC52" s="270" t="str">
        <f>+入力!AC22</f>
        <v/>
      </c>
      <c r="AD52" s="162">
        <f>IF(AC52&gt;AA52,1,0)</f>
        <v>0</v>
      </c>
      <c r="AE52" s="277"/>
      <c r="AF52" s="162"/>
      <c r="AG52" s="443"/>
      <c r="AH52" s="388"/>
      <c r="AI52" s="388"/>
      <c r="AJ52" s="443"/>
      <c r="AK52" s="388"/>
      <c r="AL52" s="404"/>
      <c r="AM52" s="405"/>
      <c r="AN52" s="443"/>
      <c r="AO52" s="388"/>
      <c r="AP52" s="388"/>
      <c r="AQ52" s="391"/>
      <c r="AR52" s="396"/>
      <c r="AS52" s="397"/>
      <c r="AT52" s="398"/>
      <c r="AU52" s="449"/>
      <c r="AV52" s="404"/>
      <c r="AW52" s="405"/>
      <c r="AX52" s="404"/>
      <c r="AY52" s="405"/>
      <c r="AZ52" s="409"/>
      <c r="BA52" s="446"/>
      <c r="BD52" s="10"/>
      <c r="BE52" s="436"/>
      <c r="BF52" s="436"/>
      <c r="BG52" s="436"/>
      <c r="BH52" s="436"/>
      <c r="BI52" s="436"/>
      <c r="BJ52" s="436"/>
      <c r="BK52" s="194"/>
    </row>
    <row r="53" spans="1:63" s="186" customFormat="1" ht="18.75" customHeight="1">
      <c r="A53" s="366"/>
      <c r="B53" s="382" t="str">
        <f>VLOOKUP(B50,DB!$B$2:$C$49,2,0)</f>
        <v>(福　島)</v>
      </c>
      <c r="C53" s="383"/>
      <c r="D53" s="310">
        <f>VLOOKUP(B53,DB!$C$2:$D$49,2,0)</f>
        <v>8</v>
      </c>
      <c r="E53" s="298" t="s">
        <v>63</v>
      </c>
      <c r="F53" s="299"/>
      <c r="G53" s="377"/>
      <c r="H53" s="378"/>
      <c r="I53" s="378"/>
      <c r="J53" s="378"/>
      <c r="K53" s="378"/>
      <c r="L53" s="378"/>
      <c r="M53" s="379"/>
      <c r="N53" s="169"/>
      <c r="O53" s="170">
        <f>IF(R53=T53,0,1)</f>
        <v>0</v>
      </c>
      <c r="P53" s="171"/>
      <c r="Q53" s="271"/>
      <c r="R53" s="173">
        <f>SUM(P50:P52)</f>
        <v>0</v>
      </c>
      <c r="S53" s="174" t="s">
        <v>98</v>
      </c>
      <c r="T53" s="173">
        <f>SUM(U50:U52)</f>
        <v>0</v>
      </c>
      <c r="U53" s="175"/>
      <c r="V53" s="176"/>
      <c r="W53" s="177"/>
      <c r="X53" s="170">
        <f>IF(AA53=AC53,0,1)</f>
        <v>0</v>
      </c>
      <c r="Y53" s="175"/>
      <c r="Z53" s="178"/>
      <c r="AA53" s="173">
        <f>SUM(Y50:Y52)</f>
        <v>0</v>
      </c>
      <c r="AB53" s="174" t="s">
        <v>98</v>
      </c>
      <c r="AC53" s="173">
        <f>SUM(AD50:AD52)</f>
        <v>0</v>
      </c>
      <c r="AD53" s="175"/>
      <c r="AE53" s="173"/>
      <c r="AF53" s="175"/>
      <c r="AG53" s="444"/>
      <c r="AH53" s="389"/>
      <c r="AI53" s="389"/>
      <c r="AJ53" s="444"/>
      <c r="AK53" s="389"/>
      <c r="AL53" s="406"/>
      <c r="AM53" s="407"/>
      <c r="AN53" s="444"/>
      <c r="AO53" s="389"/>
      <c r="AP53" s="389"/>
      <c r="AQ53" s="392"/>
      <c r="AR53" s="399"/>
      <c r="AS53" s="400"/>
      <c r="AT53" s="401"/>
      <c r="AU53" s="450"/>
      <c r="AV53" s="406"/>
      <c r="AW53" s="407"/>
      <c r="AX53" s="406"/>
      <c r="AY53" s="407"/>
      <c r="AZ53" s="410"/>
      <c r="BA53" s="447"/>
      <c r="BB53" s="130"/>
      <c r="BC53" s="129"/>
      <c r="BD53" s="10"/>
      <c r="BE53" s="223"/>
      <c r="BF53" s="223"/>
      <c r="BG53" s="440">
        <f>+入力!AE36</f>
        <v>0</v>
      </c>
      <c r="BH53" s="440"/>
      <c r="BI53" s="223"/>
      <c r="BJ53" s="223"/>
      <c r="BK53" s="194"/>
    </row>
    <row r="54" spans="1:63" ht="13.5" customHeight="1">
      <c r="A54" s="364" t="str">
        <f>IF(AF61&lt;6,"",RANK(AG54,$AG$50:$AG$61,1))</f>
        <v/>
      </c>
      <c r="B54" s="367" t="str">
        <f>Q49</f>
        <v>きのと</v>
      </c>
      <c r="C54" s="368"/>
      <c r="D54" s="347">
        <f>VLOOKUP(B54,DB!$B$2:$D$49,3,0)</f>
        <v>18</v>
      </c>
      <c r="E54" s="300">
        <f>IF(H57&gt;J57,1,0)</f>
        <v>0</v>
      </c>
      <c r="F54" s="296">
        <f>IF(H54&gt;J54,1,0)</f>
        <v>0</v>
      </c>
      <c r="G54" s="380" t="str">
        <f>IF(H57&gt;=2,"○",IF(J57&gt;=2,"●",""))</f>
        <v/>
      </c>
      <c r="H54" s="267" t="str">
        <f>IF(AND(R50=0, T50=0), "",T50)</f>
        <v/>
      </c>
      <c r="I54" s="154" t="s">
        <v>63</v>
      </c>
      <c r="J54" s="268" t="str">
        <f>IF(AND(R50=0, T50=0), "",R50)</f>
        <v/>
      </c>
      <c r="K54" s="154"/>
      <c r="L54" s="152">
        <f>IF(J54&gt;H54,1,0)</f>
        <v>0</v>
      </c>
      <c r="M54" s="268"/>
      <c r="N54" s="156">
        <f>IF(H57&gt;=J57,0,1)</f>
        <v>0</v>
      </c>
      <c r="O54" s="152"/>
      <c r="P54" s="152"/>
      <c r="Q54" s="371"/>
      <c r="R54" s="372"/>
      <c r="S54" s="372"/>
      <c r="T54" s="372"/>
      <c r="U54" s="372"/>
      <c r="V54" s="373"/>
      <c r="W54" s="152"/>
      <c r="X54" s="151">
        <f>IF(AA57&gt;AC57,1,0)</f>
        <v>0</v>
      </c>
      <c r="Y54" s="152">
        <f>IF(AA54&gt;AC54,1,0)</f>
        <v>0</v>
      </c>
      <c r="Z54" s="380" t="str">
        <f>IF(AA57&gt;=2,"○",IF(AC57&gt;=2,"●",""))</f>
        <v/>
      </c>
      <c r="AA54" s="267" t="str">
        <f>+入力!Y30</f>
        <v/>
      </c>
      <c r="AB54" s="154" t="s">
        <v>63</v>
      </c>
      <c r="AC54" s="268" t="str">
        <f>+入力!AC30</f>
        <v/>
      </c>
      <c r="AD54" s="152">
        <f>IF(AC54&gt;AA54,1,0)</f>
        <v>0</v>
      </c>
      <c r="AE54" s="154"/>
      <c r="AF54" s="156">
        <f>IF(AA57&gt;=AC57,0,1)</f>
        <v>0</v>
      </c>
      <c r="AG54" s="442">
        <f>AJ54*100+AU54*10+BA54</f>
        <v>111</v>
      </c>
      <c r="AH54" s="387">
        <f>E57+X57</f>
        <v>0</v>
      </c>
      <c r="AI54" s="387">
        <f>(AK54*2)+AL54</f>
        <v>0</v>
      </c>
      <c r="AJ54" s="442">
        <f>RANK(AI54,$AI$50:$AI$61)</f>
        <v>1</v>
      </c>
      <c r="AK54" s="387">
        <f>E54+O54+X54</f>
        <v>0</v>
      </c>
      <c r="AL54" s="402">
        <f>N54+W54+AF54-AN54</f>
        <v>0</v>
      </c>
      <c r="AM54" s="403"/>
      <c r="AN54" s="442">
        <f>E55+O55+X55</f>
        <v>0</v>
      </c>
      <c r="AO54" s="387">
        <f>H57+R57+AA57</f>
        <v>0</v>
      </c>
      <c r="AP54" s="387">
        <f>J57+T57+AC57</f>
        <v>0</v>
      </c>
      <c r="AQ54" s="390" t="str">
        <f>IF(AR54=10,"MAX",AR54)</f>
        <v>MAX</v>
      </c>
      <c r="AR54" s="393">
        <f>IF(ISERROR(AO54/AP54),10,(AO54/AP54))</f>
        <v>10</v>
      </c>
      <c r="AS54" s="394"/>
      <c r="AT54" s="395"/>
      <c r="AU54" s="448">
        <f>RANK(AR54,$AR$50:$AR$61)</f>
        <v>1</v>
      </c>
      <c r="AV54" s="402">
        <f>E56+O56+X56</f>
        <v>0</v>
      </c>
      <c r="AW54" s="403"/>
      <c r="AX54" s="402">
        <f>N55+W55+AF55</f>
        <v>0</v>
      </c>
      <c r="AY54" s="403"/>
      <c r="AZ54" s="408">
        <f>IF(ISERROR(AV54/AX54),0,(AV54/AX54))</f>
        <v>0</v>
      </c>
      <c r="BA54" s="445">
        <f>RANK(AZ54,$AZ$50:$AZ$61,0)</f>
        <v>1</v>
      </c>
      <c r="BD54" s="10"/>
      <c r="BE54" s="223"/>
      <c r="BF54" s="223"/>
      <c r="BG54" s="440"/>
      <c r="BH54" s="440"/>
      <c r="BI54" s="223"/>
      <c r="BJ54" s="223"/>
      <c r="BK54" s="194"/>
    </row>
    <row r="55" spans="1:63" ht="13.5" customHeight="1">
      <c r="A55" s="365"/>
      <c r="B55" s="369"/>
      <c r="C55" s="370"/>
      <c r="D55" s="348"/>
      <c r="E55" s="301">
        <f>IF(E54=1,0,IF(I57="棄",1,0))</f>
        <v>0</v>
      </c>
      <c r="F55" s="293">
        <f>IF(H55&gt;J55,1,0)</f>
        <v>0</v>
      </c>
      <c r="G55" s="381"/>
      <c r="H55" s="269" t="str">
        <f>IF(AND(R51=0, T51=0), "",T51)</f>
        <v/>
      </c>
      <c r="I55" s="277" t="s">
        <v>63</v>
      </c>
      <c r="J55" s="270" t="str">
        <f>IF(AND(R51=0, T51=0), "",R51)</f>
        <v/>
      </c>
      <c r="K55" s="277"/>
      <c r="L55" s="162">
        <f>IF(J55&gt;H55,1,0)</f>
        <v>0</v>
      </c>
      <c r="M55" s="270"/>
      <c r="N55" s="160">
        <f>SUM(J54:J56)</f>
        <v>0</v>
      </c>
      <c r="O55" s="162"/>
      <c r="P55" s="162"/>
      <c r="Q55" s="374"/>
      <c r="R55" s="375"/>
      <c r="S55" s="375"/>
      <c r="T55" s="375"/>
      <c r="U55" s="375"/>
      <c r="V55" s="376"/>
      <c r="W55" s="162"/>
      <c r="X55" s="161">
        <f>IF(X54=1,0,IF(AB57="棄",1,0))</f>
        <v>0</v>
      </c>
      <c r="Y55" s="162">
        <f>IF(AA55&gt;AC55,1,0)</f>
        <v>0</v>
      </c>
      <c r="Z55" s="381"/>
      <c r="AA55" s="269" t="str">
        <f>+入力!Y31</f>
        <v/>
      </c>
      <c r="AB55" s="277" t="s">
        <v>98</v>
      </c>
      <c r="AC55" s="270" t="str">
        <f>+入力!AC31</f>
        <v/>
      </c>
      <c r="AD55" s="162">
        <f>IF(AC55&gt;AA55,1,0)</f>
        <v>0</v>
      </c>
      <c r="AE55" s="277"/>
      <c r="AF55" s="160">
        <f>SUM(AC54:AC56)</f>
        <v>0</v>
      </c>
      <c r="AG55" s="443"/>
      <c r="AH55" s="388"/>
      <c r="AI55" s="388"/>
      <c r="AJ55" s="443"/>
      <c r="AK55" s="388"/>
      <c r="AL55" s="404"/>
      <c r="AM55" s="405"/>
      <c r="AN55" s="443"/>
      <c r="AO55" s="388"/>
      <c r="AP55" s="388"/>
      <c r="AQ55" s="391"/>
      <c r="AR55" s="396"/>
      <c r="AS55" s="397"/>
      <c r="AT55" s="398"/>
      <c r="AU55" s="449"/>
      <c r="AV55" s="404"/>
      <c r="AW55" s="405"/>
      <c r="AX55" s="404"/>
      <c r="AY55" s="405"/>
      <c r="AZ55" s="409"/>
      <c r="BA55" s="446"/>
      <c r="BD55" s="10"/>
      <c r="BE55" s="223"/>
      <c r="BF55" s="223"/>
      <c r="BG55" s="440"/>
      <c r="BH55" s="440"/>
      <c r="BI55" s="223"/>
      <c r="BJ55" s="223"/>
      <c r="BK55" s="194"/>
    </row>
    <row r="56" spans="1:63" ht="13.5" customHeight="1">
      <c r="A56" s="365"/>
      <c r="B56" s="369"/>
      <c r="C56" s="370"/>
      <c r="D56" s="348"/>
      <c r="E56" s="301">
        <f>SUM(H54:H56)</f>
        <v>0</v>
      </c>
      <c r="F56" s="293">
        <f>IF(H56&gt;J56,1,0)</f>
        <v>0</v>
      </c>
      <c r="G56" s="381"/>
      <c r="H56" s="269" t="str">
        <f>IF(AND(R52=0, T52=0), "",T52)</f>
        <v/>
      </c>
      <c r="I56" s="277" t="s">
        <v>63</v>
      </c>
      <c r="J56" s="270" t="str">
        <f>IF(AND(R52=0, T52=0), "",R52)</f>
        <v/>
      </c>
      <c r="K56" s="277"/>
      <c r="L56" s="162">
        <f>IF(J56&gt;H56,1,0)</f>
        <v>0</v>
      </c>
      <c r="M56" s="270"/>
      <c r="N56" s="160"/>
      <c r="O56" s="162"/>
      <c r="P56" s="162"/>
      <c r="Q56" s="374"/>
      <c r="R56" s="375"/>
      <c r="S56" s="375"/>
      <c r="T56" s="375"/>
      <c r="U56" s="375"/>
      <c r="V56" s="376"/>
      <c r="W56" s="162"/>
      <c r="X56" s="161">
        <f>SUM(AA54:AA56)</f>
        <v>0</v>
      </c>
      <c r="Y56" s="162">
        <f>IF(AA56&gt;AC56,1,0)</f>
        <v>0</v>
      </c>
      <c r="Z56" s="381"/>
      <c r="AA56" s="269" t="str">
        <f>+入力!Y32</f>
        <v/>
      </c>
      <c r="AB56" s="277" t="s">
        <v>98</v>
      </c>
      <c r="AC56" s="270" t="str">
        <f>+入力!AC32</f>
        <v/>
      </c>
      <c r="AD56" s="162">
        <f>IF(AC56&gt;AA56,1,0)</f>
        <v>0</v>
      </c>
      <c r="AE56" s="277"/>
      <c r="AF56" s="160"/>
      <c r="AG56" s="443"/>
      <c r="AH56" s="388"/>
      <c r="AI56" s="388"/>
      <c r="AJ56" s="443"/>
      <c r="AK56" s="388"/>
      <c r="AL56" s="404"/>
      <c r="AM56" s="405"/>
      <c r="AN56" s="443"/>
      <c r="AO56" s="388"/>
      <c r="AP56" s="388"/>
      <c r="AQ56" s="391"/>
      <c r="AR56" s="396"/>
      <c r="AS56" s="397"/>
      <c r="AT56" s="398"/>
      <c r="AU56" s="449"/>
      <c r="AV56" s="404"/>
      <c r="AW56" s="405"/>
      <c r="AX56" s="404"/>
      <c r="AY56" s="405"/>
      <c r="AZ56" s="409"/>
      <c r="BA56" s="446"/>
      <c r="BC56" s="441" t="str">
        <f>IF(BG53&gt;BG42,"W","L")</f>
        <v>L</v>
      </c>
      <c r="BD56" s="385" t="str">
        <f>IF(AH50+AH54+AH58=6,入力!AF36,"")</f>
        <v/>
      </c>
      <c r="BE56" s="386"/>
      <c r="BF56" s="386"/>
      <c r="BG56" s="386"/>
      <c r="BH56" s="386"/>
      <c r="BI56" s="386"/>
      <c r="BJ56" s="215"/>
      <c r="BK56" s="216"/>
    </row>
    <row r="57" spans="1:63" s="186" customFormat="1" ht="18.75" customHeight="1">
      <c r="A57" s="366"/>
      <c r="B57" s="382" t="str">
        <f>VLOOKUP(B54,DB!$B$2:$C$49,2,0)</f>
        <v>(新　潟)</v>
      </c>
      <c r="C57" s="383"/>
      <c r="D57" s="310">
        <f>VLOOKUP(B57,DB!$C$2:$D$49,2,0)</f>
        <v>18</v>
      </c>
      <c r="E57" s="302">
        <f>IF(H57=J57,0,1)</f>
        <v>0</v>
      </c>
      <c r="F57" s="299"/>
      <c r="G57" s="178"/>
      <c r="H57" s="173">
        <f>SUM(F54:F56)</f>
        <v>0</v>
      </c>
      <c r="I57" s="173" t="str">
        <f>S53</f>
        <v>-</v>
      </c>
      <c r="J57" s="173">
        <f>SUM(L54:L56)</f>
        <v>0</v>
      </c>
      <c r="K57" s="173"/>
      <c r="L57" s="171"/>
      <c r="M57" s="272"/>
      <c r="N57" s="169"/>
      <c r="O57" s="171"/>
      <c r="P57" s="171"/>
      <c r="Q57" s="377"/>
      <c r="R57" s="378"/>
      <c r="S57" s="378"/>
      <c r="T57" s="378"/>
      <c r="U57" s="378"/>
      <c r="V57" s="379"/>
      <c r="W57" s="171"/>
      <c r="X57" s="170">
        <f>IF(AA57=AC57,0,1)</f>
        <v>0</v>
      </c>
      <c r="Y57" s="171"/>
      <c r="Z57" s="271"/>
      <c r="AA57" s="173">
        <f>SUM(Y54:Y56)</f>
        <v>0</v>
      </c>
      <c r="AB57" s="174" t="s">
        <v>98</v>
      </c>
      <c r="AC57" s="173">
        <f>SUM(AD54:AD56)</f>
        <v>0</v>
      </c>
      <c r="AD57" s="175"/>
      <c r="AE57" s="173"/>
      <c r="AF57" s="177"/>
      <c r="AG57" s="444"/>
      <c r="AH57" s="389"/>
      <c r="AI57" s="389"/>
      <c r="AJ57" s="444"/>
      <c r="AK57" s="389"/>
      <c r="AL57" s="406"/>
      <c r="AM57" s="407"/>
      <c r="AN57" s="444"/>
      <c r="AO57" s="389"/>
      <c r="AP57" s="389"/>
      <c r="AQ57" s="392"/>
      <c r="AR57" s="399"/>
      <c r="AS57" s="400"/>
      <c r="AT57" s="401"/>
      <c r="AU57" s="450"/>
      <c r="AV57" s="406"/>
      <c r="AW57" s="407"/>
      <c r="AX57" s="406"/>
      <c r="AY57" s="407"/>
      <c r="AZ57" s="410"/>
      <c r="BA57" s="447"/>
      <c r="BB57" s="183"/>
      <c r="BC57" s="441"/>
      <c r="BD57" s="385"/>
      <c r="BE57" s="386"/>
      <c r="BF57" s="386"/>
      <c r="BG57" s="386"/>
      <c r="BH57" s="386"/>
      <c r="BI57" s="386"/>
      <c r="BJ57" s="417" t="str">
        <f>IFERROR(VLOOKUP(BD56,DB!$B$2:$C$49,2,0),"")</f>
        <v/>
      </c>
      <c r="BK57" s="418"/>
    </row>
    <row r="58" spans="1:63" ht="13.5" customHeight="1">
      <c r="A58" s="364" t="str">
        <f>IF(AF61&lt;6,"",RANK(AG58,$AG$50:$AG$61,1))</f>
        <v/>
      </c>
      <c r="B58" s="367" t="str">
        <f>Z49</f>
        <v>本庄</v>
      </c>
      <c r="C58" s="368"/>
      <c r="D58" s="347">
        <f>VLOOKUP(B58,DB!$B$2:$D$49,3,0)</f>
        <v>33</v>
      </c>
      <c r="E58" s="300">
        <f>IF(H61&gt;J61,1,0)</f>
        <v>0</v>
      </c>
      <c r="F58" s="296">
        <f>IF(H58&gt;J58,1,0)</f>
        <v>0</v>
      </c>
      <c r="G58" s="380" t="str">
        <f>IF(H61&gt;=2,"○",IF(J61&gt;=2,"●",""))</f>
        <v/>
      </c>
      <c r="H58" s="267" t="str">
        <f>IF(AND(AC50=0, AA50=0), "",AC50)</f>
        <v/>
      </c>
      <c r="I58" s="154" t="s">
        <v>63</v>
      </c>
      <c r="J58" s="268" t="str">
        <f>IF(AND(AA50=0, AC50=0), "",AA50)</f>
        <v/>
      </c>
      <c r="K58" s="154"/>
      <c r="L58" s="152">
        <f>IF(J58&gt;H58,1,0)</f>
        <v>0</v>
      </c>
      <c r="M58" s="268"/>
      <c r="N58" s="156">
        <f>IF(H61&gt;=J61,0,1)</f>
        <v>0</v>
      </c>
      <c r="O58" s="151">
        <f>IF(R61&gt;T61,1,0)</f>
        <v>0</v>
      </c>
      <c r="P58" s="152">
        <f>IF(R58&gt;T58,1,0)</f>
        <v>0</v>
      </c>
      <c r="Q58" s="380" t="str">
        <f>IF(R61&gt;=2,"○",IF(T61&gt;=2,"●",""))</f>
        <v/>
      </c>
      <c r="R58" s="267" t="str">
        <f>IF(AND(AC54=0, AA54=0), "",AC54)</f>
        <v/>
      </c>
      <c r="S58" s="154" t="s">
        <v>63</v>
      </c>
      <c r="T58" s="268" t="str">
        <f>IF(AND(AA54=0, AC54=0), "",AA54)</f>
        <v/>
      </c>
      <c r="U58" s="152">
        <f>IF(T58&gt;R58,1,0)</f>
        <v>0</v>
      </c>
      <c r="V58" s="268"/>
      <c r="W58" s="156">
        <f>IF(R61&gt;=T61,0,1)</f>
        <v>0</v>
      </c>
      <c r="X58" s="152"/>
      <c r="Y58" s="152"/>
      <c r="Z58" s="371"/>
      <c r="AA58" s="372"/>
      <c r="AB58" s="372"/>
      <c r="AC58" s="372"/>
      <c r="AD58" s="372"/>
      <c r="AE58" s="372"/>
      <c r="AF58" s="152"/>
      <c r="AG58" s="442">
        <f>AJ58*100+AU58*10+BA58</f>
        <v>111</v>
      </c>
      <c r="AH58" s="387">
        <f>O61+E61</f>
        <v>0</v>
      </c>
      <c r="AI58" s="387">
        <f>(AK58*2)+AL58</f>
        <v>0</v>
      </c>
      <c r="AJ58" s="442">
        <f>RANK(AI58,$AI$50:$AI$61)</f>
        <v>1</v>
      </c>
      <c r="AK58" s="387">
        <f>E58+O58+X58</f>
        <v>0</v>
      </c>
      <c r="AL58" s="402">
        <f>N58+W58+AF58-AN58</f>
        <v>0</v>
      </c>
      <c r="AM58" s="403"/>
      <c r="AN58" s="442">
        <f>E59+O59+X59</f>
        <v>0</v>
      </c>
      <c r="AO58" s="387">
        <f>H61+R61+AA61</f>
        <v>0</v>
      </c>
      <c r="AP58" s="387">
        <f>J61+T61+AC61</f>
        <v>0</v>
      </c>
      <c r="AQ58" s="390" t="str">
        <f>IF(AR58=10,"MAX",AR58)</f>
        <v>MAX</v>
      </c>
      <c r="AR58" s="393">
        <f>IF(ISERROR(AO58/AP58),10,(AO58/AP58))</f>
        <v>10</v>
      </c>
      <c r="AS58" s="394"/>
      <c r="AT58" s="395"/>
      <c r="AU58" s="448">
        <f>RANK(AR58,$AR$50:$AR$61)</f>
        <v>1</v>
      </c>
      <c r="AV58" s="402">
        <f>E60+O60+X60</f>
        <v>0</v>
      </c>
      <c r="AW58" s="403"/>
      <c r="AX58" s="402">
        <f>N59+W59+AF59</f>
        <v>0</v>
      </c>
      <c r="AY58" s="403"/>
      <c r="AZ58" s="408">
        <f>IF(ISERROR(AV58/AX58),0,(AV58/AX58))</f>
        <v>0</v>
      </c>
      <c r="BA58" s="445">
        <f>RANK(AZ58,$AZ$50:$AZ$61,0)</f>
        <v>1</v>
      </c>
      <c r="BC58" s="441"/>
      <c r="BD58" s="385"/>
      <c r="BE58" s="386"/>
      <c r="BF58" s="386"/>
      <c r="BG58" s="386"/>
      <c r="BH58" s="386"/>
      <c r="BI58" s="386"/>
      <c r="BJ58" s="417"/>
      <c r="BK58" s="418"/>
    </row>
    <row r="59" spans="1:63" ht="13.5" customHeight="1">
      <c r="A59" s="365"/>
      <c r="B59" s="369"/>
      <c r="C59" s="370"/>
      <c r="D59" s="348"/>
      <c r="E59" s="301">
        <f>IF(E58=1,0,IF(I61="棄",1,0))</f>
        <v>0</v>
      </c>
      <c r="F59" s="293">
        <f>IF(H59&gt;J59,1,0)</f>
        <v>0</v>
      </c>
      <c r="G59" s="381"/>
      <c r="H59" s="269" t="str">
        <f>IF(AND(AC51=0, AA51=0), "",AC51)</f>
        <v/>
      </c>
      <c r="I59" s="277" t="s">
        <v>63</v>
      </c>
      <c r="J59" s="270" t="str">
        <f>IF(AND(AA51=0, AC51=0), "",AA51)</f>
        <v/>
      </c>
      <c r="K59" s="277"/>
      <c r="L59" s="162">
        <f>IF(J59&gt;H59,1,0)</f>
        <v>0</v>
      </c>
      <c r="M59" s="270"/>
      <c r="N59" s="160">
        <f>SUM(J58:J60)</f>
        <v>0</v>
      </c>
      <c r="O59" s="161">
        <f>IF(O58=1,0,IF(S61="棄",1,0))</f>
        <v>0</v>
      </c>
      <c r="P59" s="162">
        <f>IF(R59&gt;T59,1,0)</f>
        <v>0</v>
      </c>
      <c r="Q59" s="381"/>
      <c r="R59" s="269" t="str">
        <f>IF(AND(AC55=0, AA55=0), "",AC55)</f>
        <v/>
      </c>
      <c r="S59" s="277" t="s">
        <v>63</v>
      </c>
      <c r="T59" s="270" t="str">
        <f>IF(AND(AA55=0, AC55=0), "",AA55)</f>
        <v/>
      </c>
      <c r="U59" s="162">
        <f>IF(T59&gt;R59,1,0)</f>
        <v>0</v>
      </c>
      <c r="V59" s="270"/>
      <c r="W59" s="160">
        <f>SUM(T58:T60)</f>
        <v>0</v>
      </c>
      <c r="X59" s="162"/>
      <c r="Y59" s="162"/>
      <c r="Z59" s="374"/>
      <c r="AA59" s="375"/>
      <c r="AB59" s="375"/>
      <c r="AC59" s="375"/>
      <c r="AD59" s="375"/>
      <c r="AE59" s="375"/>
      <c r="AF59" s="162"/>
      <c r="AG59" s="443"/>
      <c r="AH59" s="388"/>
      <c r="AI59" s="388"/>
      <c r="AJ59" s="443"/>
      <c r="AK59" s="388"/>
      <c r="AL59" s="404"/>
      <c r="AM59" s="405"/>
      <c r="AN59" s="443"/>
      <c r="AO59" s="388"/>
      <c r="AP59" s="388"/>
      <c r="AQ59" s="391"/>
      <c r="AR59" s="396"/>
      <c r="AS59" s="397"/>
      <c r="AT59" s="398"/>
      <c r="AU59" s="449"/>
      <c r="AV59" s="404"/>
      <c r="AW59" s="405"/>
      <c r="AX59" s="404"/>
      <c r="AY59" s="405"/>
      <c r="AZ59" s="409"/>
      <c r="BA59" s="446"/>
      <c r="BC59" s="441"/>
      <c r="BD59" s="385"/>
      <c r="BE59" s="386"/>
      <c r="BF59" s="386"/>
      <c r="BG59" s="386"/>
      <c r="BH59" s="386"/>
      <c r="BI59" s="386"/>
      <c r="BJ59" s="417"/>
      <c r="BK59" s="418"/>
    </row>
    <row r="60" spans="1:63" ht="13.5" customHeight="1">
      <c r="A60" s="365"/>
      <c r="B60" s="369"/>
      <c r="C60" s="370"/>
      <c r="D60" s="348"/>
      <c r="E60" s="301">
        <f>SUM(H58:H60)</f>
        <v>0</v>
      </c>
      <c r="F60" s="293">
        <f>IF(H60&gt;J60,1,0)</f>
        <v>0</v>
      </c>
      <c r="G60" s="381"/>
      <c r="H60" s="269" t="str">
        <f>IF(AND(AC52=0, AA52=0), "",AC52)</f>
        <v/>
      </c>
      <c r="I60" s="277" t="s">
        <v>63</v>
      </c>
      <c r="J60" s="270" t="str">
        <f>IF(AND(AA52=0, AC52=0), "",AA52)</f>
        <v/>
      </c>
      <c r="K60" s="277"/>
      <c r="L60" s="162">
        <f>IF(J60&gt;H60,1,0)</f>
        <v>0</v>
      </c>
      <c r="M60" s="270"/>
      <c r="N60" s="160"/>
      <c r="O60" s="161">
        <f>SUM(R58:R60)</f>
        <v>0</v>
      </c>
      <c r="P60" s="162">
        <f>IF(R60&gt;T60,1,0)</f>
        <v>0</v>
      </c>
      <c r="Q60" s="381"/>
      <c r="R60" s="269" t="str">
        <f>IF(AND(AC56=0, AA56=0), "",AC56)</f>
        <v/>
      </c>
      <c r="S60" s="277" t="s">
        <v>63</v>
      </c>
      <c r="T60" s="270" t="str">
        <f>IF(AND(AA56=0, AC56=0), "",AA56)</f>
        <v/>
      </c>
      <c r="U60" s="162">
        <f>IF(T60&gt;R60,1,0)</f>
        <v>0</v>
      </c>
      <c r="V60" s="270"/>
      <c r="W60" s="160"/>
      <c r="X60" s="162"/>
      <c r="Y60" s="162"/>
      <c r="Z60" s="374"/>
      <c r="AA60" s="375"/>
      <c r="AB60" s="375"/>
      <c r="AC60" s="375"/>
      <c r="AD60" s="375"/>
      <c r="AE60" s="375"/>
      <c r="AF60" s="162"/>
      <c r="AG60" s="443"/>
      <c r="AH60" s="388"/>
      <c r="AI60" s="388"/>
      <c r="AJ60" s="443"/>
      <c r="AK60" s="388"/>
      <c r="AL60" s="404"/>
      <c r="AM60" s="405"/>
      <c r="AN60" s="443"/>
      <c r="AO60" s="388"/>
      <c r="AP60" s="388"/>
      <c r="AQ60" s="391"/>
      <c r="AR60" s="396"/>
      <c r="AS60" s="397"/>
      <c r="AT60" s="398"/>
      <c r="AU60" s="449"/>
      <c r="AV60" s="404"/>
      <c r="AW60" s="405"/>
      <c r="AX60" s="404"/>
      <c r="AY60" s="405"/>
      <c r="AZ60" s="409"/>
      <c r="BA60" s="446"/>
      <c r="BD60" s="414" t="s">
        <v>105</v>
      </c>
      <c r="BE60" s="415"/>
      <c r="BF60" s="415"/>
      <c r="BG60" s="415"/>
      <c r="BH60" s="415"/>
      <c r="BI60" s="415"/>
      <c r="BJ60" s="415"/>
      <c r="BK60" s="416"/>
    </row>
    <row r="61" spans="1:63" s="186" customFormat="1" ht="19.5" customHeight="1" thickBot="1">
      <c r="A61" s="431"/>
      <c r="B61" s="424" t="str">
        <f>VLOOKUP(B58,DB!$B$2:$C$49,2,0)</f>
        <v>(島　根)</v>
      </c>
      <c r="C61" s="425"/>
      <c r="D61" s="310">
        <f>VLOOKUP(B61,DB!$C$2:$D$49,2,0)</f>
        <v>33</v>
      </c>
      <c r="E61" s="303">
        <f>IF(H61=J61,0,1)</f>
        <v>0</v>
      </c>
      <c r="F61" s="304"/>
      <c r="G61" s="196"/>
      <c r="H61" s="197">
        <f>SUM(F58:F60)</f>
        <v>0</v>
      </c>
      <c r="I61" s="197" t="str">
        <f>+AB53</f>
        <v>-</v>
      </c>
      <c r="J61" s="197">
        <f>SUM(L58:L60)</f>
        <v>0</v>
      </c>
      <c r="K61" s="197"/>
      <c r="L61" s="198"/>
      <c r="M61" s="199"/>
      <c r="N61" s="200"/>
      <c r="O61" s="195">
        <f>IF(R61=T61,0,1)</f>
        <v>0</v>
      </c>
      <c r="P61" s="198"/>
      <c r="Q61" s="196"/>
      <c r="R61" s="197">
        <f>SUM(P58:P60)</f>
        <v>0</v>
      </c>
      <c r="S61" s="197" t="str">
        <f>+AB57</f>
        <v>-</v>
      </c>
      <c r="T61" s="197">
        <f>SUM(U58:U60)</f>
        <v>0</v>
      </c>
      <c r="U61" s="201"/>
      <c r="V61" s="275"/>
      <c r="W61" s="203"/>
      <c r="X61" s="201"/>
      <c r="Y61" s="201"/>
      <c r="Z61" s="432"/>
      <c r="AA61" s="433"/>
      <c r="AB61" s="433"/>
      <c r="AC61" s="433"/>
      <c r="AD61" s="433"/>
      <c r="AE61" s="433"/>
      <c r="AF61" s="201">
        <f>SUM(AH50:AH61)</f>
        <v>0</v>
      </c>
      <c r="AG61" s="451"/>
      <c r="AH61" s="420"/>
      <c r="AI61" s="420"/>
      <c r="AJ61" s="451"/>
      <c r="AK61" s="420"/>
      <c r="AL61" s="421"/>
      <c r="AM61" s="422"/>
      <c r="AN61" s="451"/>
      <c r="AO61" s="420"/>
      <c r="AP61" s="420"/>
      <c r="AQ61" s="427"/>
      <c r="AR61" s="428"/>
      <c r="AS61" s="429"/>
      <c r="AT61" s="430"/>
      <c r="AU61" s="455"/>
      <c r="AV61" s="421"/>
      <c r="AW61" s="422"/>
      <c r="AX61" s="421"/>
      <c r="AY61" s="422"/>
      <c r="AZ61" s="426"/>
      <c r="BA61" s="447"/>
      <c r="BB61" s="183"/>
      <c r="BC61" s="190"/>
      <c r="BD61" s="437"/>
      <c r="BE61" s="438"/>
      <c r="BF61" s="438"/>
      <c r="BG61" s="438"/>
      <c r="BH61" s="438"/>
      <c r="BI61" s="438"/>
      <c r="BJ61" s="438"/>
      <c r="BK61" s="439"/>
    </row>
    <row r="63" spans="1:63" ht="25.5" customHeight="1" thickBot="1">
      <c r="A63" s="132" t="s">
        <v>106</v>
      </c>
      <c r="B63" s="132"/>
      <c r="C63" s="349" t="str">
        <f>+'2日目組合せ'!B29</f>
        <v>【町田市立総合体育館】</v>
      </c>
      <c r="D63" s="349"/>
      <c r="E63" s="349"/>
      <c r="F63" s="349"/>
      <c r="G63" s="349"/>
      <c r="H63" s="349"/>
      <c r="I63" s="349"/>
      <c r="J63" s="349"/>
      <c r="K63" s="349"/>
      <c r="L63" s="349"/>
      <c r="M63" s="349"/>
      <c r="N63" s="132"/>
      <c r="O63" s="132"/>
      <c r="P63" s="132"/>
      <c r="Q63" s="132"/>
      <c r="R63" s="132"/>
      <c r="S63" s="263" t="str">
        <f>+'2日目組合せ'!D29</f>
        <v>Hコート</v>
      </c>
      <c r="T63" s="132"/>
      <c r="U63" s="132"/>
      <c r="V63" s="132"/>
      <c r="W63" s="134"/>
      <c r="X63" s="134"/>
      <c r="Y63" s="134"/>
      <c r="Z63" s="135"/>
      <c r="AA63" s="135"/>
      <c r="AB63" s="135"/>
      <c r="AC63" s="135"/>
      <c r="AD63" s="134"/>
      <c r="AE63" s="135"/>
      <c r="AF63" s="134"/>
      <c r="AG63" s="134"/>
      <c r="AH63" s="135"/>
      <c r="AI63" s="135"/>
      <c r="AJ63" s="134"/>
      <c r="AK63" s="135"/>
      <c r="AL63" s="135"/>
      <c r="AM63" s="135"/>
    </row>
    <row r="64" spans="1:63" ht="17.25" customHeight="1">
      <c r="A64" s="136" t="s">
        <v>81</v>
      </c>
      <c r="B64" s="350" t="s">
        <v>62</v>
      </c>
      <c r="C64" s="351"/>
      <c r="D64" s="308"/>
      <c r="E64" s="294"/>
      <c r="F64" s="295"/>
      <c r="G64" s="352" t="str">
        <f>+入力!AH40</f>
        <v>田場</v>
      </c>
      <c r="H64" s="353"/>
      <c r="I64" s="353"/>
      <c r="J64" s="353"/>
      <c r="K64" s="353"/>
      <c r="L64" s="353"/>
      <c r="M64" s="354"/>
      <c r="N64" s="137"/>
      <c r="O64" s="138"/>
      <c r="P64" s="139"/>
      <c r="Q64" s="352" t="str">
        <f>+入力!AH41</f>
        <v>山東小</v>
      </c>
      <c r="R64" s="353"/>
      <c r="S64" s="353"/>
      <c r="T64" s="353"/>
      <c r="U64" s="353"/>
      <c r="V64" s="354"/>
      <c r="W64" s="140"/>
      <c r="X64" s="141"/>
      <c r="Y64" s="140"/>
      <c r="Z64" s="352" t="str">
        <f>+入力!AH42</f>
        <v>豊頃</v>
      </c>
      <c r="AA64" s="353"/>
      <c r="AB64" s="353"/>
      <c r="AC64" s="353"/>
      <c r="AD64" s="353"/>
      <c r="AE64" s="353"/>
      <c r="AF64" s="140"/>
      <c r="AG64" s="142" t="s">
        <v>82</v>
      </c>
      <c r="AH64" s="143" t="s">
        <v>83</v>
      </c>
      <c r="AI64" s="143" t="s">
        <v>84</v>
      </c>
      <c r="AJ64" s="266" t="s">
        <v>85</v>
      </c>
      <c r="AK64" s="143" t="s">
        <v>86</v>
      </c>
      <c r="AL64" s="356" t="s">
        <v>87</v>
      </c>
      <c r="AM64" s="357"/>
      <c r="AN64" s="265" t="s">
        <v>88</v>
      </c>
      <c r="AO64" s="264" t="s">
        <v>89</v>
      </c>
      <c r="AP64" s="143" t="s">
        <v>90</v>
      </c>
      <c r="AQ64" s="225" t="s">
        <v>114</v>
      </c>
      <c r="AR64" s="358" t="s">
        <v>91</v>
      </c>
      <c r="AS64" s="359"/>
      <c r="AT64" s="360"/>
      <c r="AU64" s="147" t="s">
        <v>92</v>
      </c>
      <c r="AV64" s="361" t="s">
        <v>93</v>
      </c>
      <c r="AW64" s="362"/>
      <c r="AX64" s="361" t="s">
        <v>94</v>
      </c>
      <c r="AY64" s="362"/>
      <c r="AZ64" s="148" t="s">
        <v>95</v>
      </c>
      <c r="BA64" s="149" t="s">
        <v>96</v>
      </c>
      <c r="BB64" s="183"/>
      <c r="BC64" s="190"/>
      <c r="BD64" s="363" t="s">
        <v>225</v>
      </c>
      <c r="BE64" s="363"/>
      <c r="BF64" s="363"/>
      <c r="BG64" s="363"/>
      <c r="BH64" s="363"/>
      <c r="BI64" s="363"/>
      <c r="BJ64" s="363"/>
      <c r="BK64" s="363"/>
    </row>
    <row r="65" spans="1:63" ht="13.5" customHeight="1" thickBot="1">
      <c r="A65" s="364" t="str">
        <f>IF(AF76&lt;6,"",RANK(AG66,$AG$65:$AG$76,1))</f>
        <v/>
      </c>
      <c r="B65" s="367" t="str">
        <f>G64</f>
        <v>田場</v>
      </c>
      <c r="C65" s="368"/>
      <c r="D65" s="347">
        <f>VLOOKUP(B65,DB!$B$2:$D$49,3,0)</f>
        <v>48</v>
      </c>
      <c r="E65" s="296"/>
      <c r="F65" s="296"/>
      <c r="G65" s="371"/>
      <c r="H65" s="372"/>
      <c r="I65" s="372"/>
      <c r="J65" s="372"/>
      <c r="K65" s="372"/>
      <c r="L65" s="372"/>
      <c r="M65" s="373"/>
      <c r="N65" s="150"/>
      <c r="O65" s="151">
        <f>IF(R68&gt;T68,1,0)</f>
        <v>0</v>
      </c>
      <c r="P65" s="152">
        <f>IF(R65&gt;T65,1,0)</f>
        <v>0</v>
      </c>
      <c r="Q65" s="380" t="str">
        <f>IF(R68&gt;=2,"○",IF(T68&gt;=2,"●",""))</f>
        <v/>
      </c>
      <c r="R65" s="267" t="str">
        <f>+入力!AO5</f>
        <v/>
      </c>
      <c r="S65" s="154" t="s">
        <v>63</v>
      </c>
      <c r="T65" s="268" t="str">
        <f>+入力!AS5</f>
        <v/>
      </c>
      <c r="U65" s="152">
        <f>IF(T65&gt;R65,1,0)</f>
        <v>0</v>
      </c>
      <c r="V65" s="268"/>
      <c r="W65" s="156">
        <f>IF(R68&gt;=T68,0,1)</f>
        <v>0</v>
      </c>
      <c r="X65" s="151">
        <f>IF(AA68&gt;AC68,1,0)</f>
        <v>0</v>
      </c>
      <c r="Y65" s="152">
        <f>IF(AA65&gt;AC65,1,0)</f>
        <v>0</v>
      </c>
      <c r="Z65" s="380" t="str">
        <f>IF(AA68&gt;=2,"○",IF(AC68&gt;=2,"●",""))</f>
        <v/>
      </c>
      <c r="AA65" s="267" t="str">
        <f>+入力!AO15</f>
        <v/>
      </c>
      <c r="AB65" s="154" t="s">
        <v>63</v>
      </c>
      <c r="AC65" s="268" t="str">
        <f>+入力!AS15</f>
        <v/>
      </c>
      <c r="AD65" s="152">
        <f>IF(AC65&gt;AA65,1,0)</f>
        <v>0</v>
      </c>
      <c r="AE65" s="154"/>
      <c r="AF65" s="156">
        <f>IF(AA68&gt;=AC68,0,1)</f>
        <v>0</v>
      </c>
      <c r="AG65" s="157"/>
      <c r="AH65" s="387">
        <f>O68+X68</f>
        <v>0</v>
      </c>
      <c r="AI65" s="387">
        <f>(AK65*2)+AL65</f>
        <v>0</v>
      </c>
      <c r="AJ65" s="156"/>
      <c r="AK65" s="387">
        <f>E65+O65+X65</f>
        <v>0</v>
      </c>
      <c r="AL65" s="402">
        <f>N65+W65+AF65-AN66</f>
        <v>0</v>
      </c>
      <c r="AM65" s="403"/>
      <c r="AN65" s="157"/>
      <c r="AO65" s="387">
        <f>H68+R68+AA68</f>
        <v>0</v>
      </c>
      <c r="AP65" s="387">
        <f>J68+T68+AC68</f>
        <v>0</v>
      </c>
      <c r="AQ65" s="390" t="str">
        <f>IF(AR65=10,"MAX",AR65)</f>
        <v>MAX</v>
      </c>
      <c r="AR65" s="393">
        <f>IF(ISERROR(AO65/AP65),10,(AO65/AP65))</f>
        <v>10</v>
      </c>
      <c r="AS65" s="394"/>
      <c r="AT65" s="395"/>
      <c r="AU65" s="158"/>
      <c r="AV65" s="402">
        <f>E67+O67+X67</f>
        <v>0</v>
      </c>
      <c r="AW65" s="403"/>
      <c r="AX65" s="402">
        <f>N66+W66+AF66</f>
        <v>0</v>
      </c>
      <c r="AY65" s="403"/>
      <c r="AZ65" s="408">
        <f>IF(ISERROR(AV65/AX65),0,(AV65/AX65))</f>
        <v>0</v>
      </c>
      <c r="BA65" s="159"/>
      <c r="BD65" s="363"/>
      <c r="BE65" s="363"/>
      <c r="BF65" s="363"/>
      <c r="BG65" s="363"/>
      <c r="BH65" s="363"/>
      <c r="BI65" s="363"/>
      <c r="BJ65" s="363"/>
      <c r="BK65" s="363"/>
    </row>
    <row r="66" spans="1:63" ht="13.5" customHeight="1">
      <c r="A66" s="365"/>
      <c r="B66" s="369"/>
      <c r="C66" s="370"/>
      <c r="D66" s="348"/>
      <c r="E66" s="297"/>
      <c r="G66" s="374"/>
      <c r="H66" s="375"/>
      <c r="I66" s="375"/>
      <c r="J66" s="375"/>
      <c r="K66" s="375"/>
      <c r="L66" s="375"/>
      <c r="M66" s="376"/>
      <c r="N66" s="160"/>
      <c r="O66" s="161">
        <f>IF(O65=1,0,IF(S68="棄",1,0))</f>
        <v>0</v>
      </c>
      <c r="P66" s="162">
        <f>IF(R66&gt;T66,1,0)</f>
        <v>0</v>
      </c>
      <c r="Q66" s="381"/>
      <c r="R66" s="269" t="str">
        <f>+入力!AO6</f>
        <v/>
      </c>
      <c r="S66" s="277" t="s">
        <v>98</v>
      </c>
      <c r="T66" s="270" t="str">
        <f>+入力!AS6</f>
        <v/>
      </c>
      <c r="U66" s="162">
        <f>IF(T66&gt;R66,1,0)</f>
        <v>0</v>
      </c>
      <c r="V66" s="270"/>
      <c r="W66" s="160">
        <f>SUM(T65:T67)</f>
        <v>0</v>
      </c>
      <c r="X66" s="161">
        <f>IF(X65=1,0,IF(AB68="棄",1,0))</f>
        <v>0</v>
      </c>
      <c r="Y66" s="162">
        <f>IF(AA66&gt;AC66,1,0)</f>
        <v>0</v>
      </c>
      <c r="Z66" s="381"/>
      <c r="AA66" s="269" t="str">
        <f>+入力!AO16</f>
        <v/>
      </c>
      <c r="AB66" s="277" t="s">
        <v>98</v>
      </c>
      <c r="AC66" s="270" t="str">
        <f>+入力!AS16</f>
        <v/>
      </c>
      <c r="AD66" s="162">
        <f>IF(AC66&gt;AA66,1,0)</f>
        <v>0</v>
      </c>
      <c r="AE66" s="277"/>
      <c r="AF66" s="162">
        <f>SUM(AC65:AC67)</f>
        <v>0</v>
      </c>
      <c r="AG66" s="166">
        <f>AJ66*100+AU66*10+BA66</f>
        <v>111</v>
      </c>
      <c r="AH66" s="388"/>
      <c r="AI66" s="388"/>
      <c r="AJ66" s="167">
        <f>RANK(AI65,$AI$65:$AI$76)</f>
        <v>1</v>
      </c>
      <c r="AK66" s="388"/>
      <c r="AL66" s="404"/>
      <c r="AM66" s="405"/>
      <c r="AN66" s="166">
        <f>E66+O66+X66</f>
        <v>0</v>
      </c>
      <c r="AO66" s="388"/>
      <c r="AP66" s="388"/>
      <c r="AQ66" s="391"/>
      <c r="AR66" s="396"/>
      <c r="AS66" s="397"/>
      <c r="AT66" s="398"/>
      <c r="AU66" s="168">
        <f>RANK(AR65,$AR$65:$AR$76)</f>
        <v>1</v>
      </c>
      <c r="AV66" s="404"/>
      <c r="AW66" s="405"/>
      <c r="AX66" s="404"/>
      <c r="AY66" s="405"/>
      <c r="AZ66" s="409"/>
      <c r="BA66" s="159">
        <f>RANK(AZ65,$AZ$65:$AZ$76)</f>
        <v>1</v>
      </c>
      <c r="BD66" s="411" t="s">
        <v>107</v>
      </c>
      <c r="BE66" s="412"/>
      <c r="BF66" s="412"/>
      <c r="BG66" s="412"/>
      <c r="BH66" s="412"/>
      <c r="BI66" s="412"/>
      <c r="BJ66" s="412"/>
      <c r="BK66" s="413"/>
    </row>
    <row r="67" spans="1:63" ht="13.5" customHeight="1">
      <c r="A67" s="365"/>
      <c r="B67" s="369"/>
      <c r="C67" s="370"/>
      <c r="D67" s="348"/>
      <c r="E67" s="297"/>
      <c r="G67" s="374"/>
      <c r="H67" s="375"/>
      <c r="I67" s="375"/>
      <c r="J67" s="375"/>
      <c r="K67" s="375"/>
      <c r="L67" s="375"/>
      <c r="M67" s="376"/>
      <c r="N67" s="160"/>
      <c r="O67" s="161">
        <f>SUM(R65:R67)</f>
        <v>0</v>
      </c>
      <c r="P67" s="162">
        <f>IF(R67&gt;T67,1,0)</f>
        <v>0</v>
      </c>
      <c r="Q67" s="381"/>
      <c r="R67" s="269" t="str">
        <f>+入力!AO7</f>
        <v/>
      </c>
      <c r="S67" s="277" t="s">
        <v>98</v>
      </c>
      <c r="T67" s="270" t="str">
        <f>+入力!AS7</f>
        <v/>
      </c>
      <c r="U67" s="162">
        <f>IF(T67&gt;R67,1,0)</f>
        <v>0</v>
      </c>
      <c r="V67" s="270"/>
      <c r="W67" s="160"/>
      <c r="X67" s="161">
        <f>SUM(AA65:AA67)</f>
        <v>0</v>
      </c>
      <c r="Y67" s="162">
        <f>IF(AA67&gt;AC67,1,0)</f>
        <v>0</v>
      </c>
      <c r="Z67" s="381"/>
      <c r="AA67" s="269" t="str">
        <f>+入力!AO17</f>
        <v/>
      </c>
      <c r="AB67" s="277" t="s">
        <v>98</v>
      </c>
      <c r="AC67" s="270" t="str">
        <f>+入力!AS17</f>
        <v/>
      </c>
      <c r="AD67" s="162">
        <f>IF(AC67&gt;AA67,1,0)</f>
        <v>0</v>
      </c>
      <c r="AE67" s="277"/>
      <c r="AF67" s="162"/>
      <c r="AG67" s="166"/>
      <c r="AH67" s="388"/>
      <c r="AI67" s="388"/>
      <c r="AJ67" s="167"/>
      <c r="AK67" s="388"/>
      <c r="AL67" s="404"/>
      <c r="AM67" s="405"/>
      <c r="AN67" s="166"/>
      <c r="AO67" s="388"/>
      <c r="AP67" s="388"/>
      <c r="AQ67" s="391"/>
      <c r="AR67" s="396"/>
      <c r="AS67" s="397"/>
      <c r="AT67" s="398"/>
      <c r="AU67" s="168"/>
      <c r="AV67" s="404"/>
      <c r="AW67" s="405"/>
      <c r="AX67" s="404"/>
      <c r="AY67" s="405"/>
      <c r="AZ67" s="409"/>
      <c r="BA67" s="159"/>
      <c r="BD67" s="414"/>
      <c r="BE67" s="415"/>
      <c r="BF67" s="415"/>
      <c r="BG67" s="415"/>
      <c r="BH67" s="415"/>
      <c r="BI67" s="415"/>
      <c r="BJ67" s="415"/>
      <c r="BK67" s="416"/>
    </row>
    <row r="68" spans="1:63" s="186" customFormat="1" ht="18.75" customHeight="1">
      <c r="A68" s="366"/>
      <c r="B68" s="382" t="str">
        <f>VLOOKUP(B65,DB!$B$2:$C$49,2,0)</f>
        <v>(沖　縄)</v>
      </c>
      <c r="C68" s="383"/>
      <c r="D68" s="310">
        <f>VLOOKUP(B68,DB!$C$2:$D$49,2,0)</f>
        <v>48</v>
      </c>
      <c r="E68" s="298" t="s">
        <v>63</v>
      </c>
      <c r="F68" s="299"/>
      <c r="G68" s="377"/>
      <c r="H68" s="378"/>
      <c r="I68" s="378"/>
      <c r="J68" s="378"/>
      <c r="K68" s="378"/>
      <c r="L68" s="378"/>
      <c r="M68" s="379"/>
      <c r="N68" s="169"/>
      <c r="O68" s="170">
        <f>IF(R68=T68,0,1)</f>
        <v>0</v>
      </c>
      <c r="P68" s="171"/>
      <c r="Q68" s="271"/>
      <c r="R68" s="173">
        <f>SUM(P65:P67)</f>
        <v>0</v>
      </c>
      <c r="S68" s="174" t="s">
        <v>98</v>
      </c>
      <c r="T68" s="173">
        <f>SUM(U65:U67)</f>
        <v>0</v>
      </c>
      <c r="U68" s="175"/>
      <c r="V68" s="176"/>
      <c r="W68" s="177"/>
      <c r="X68" s="170">
        <f>IF(AA68=AC68,0,1)</f>
        <v>0</v>
      </c>
      <c r="Y68" s="175"/>
      <c r="Z68" s="178"/>
      <c r="AA68" s="173">
        <f>SUM(Y65:Y67)</f>
        <v>0</v>
      </c>
      <c r="AB68" s="174" t="s">
        <v>98</v>
      </c>
      <c r="AC68" s="173">
        <f>SUM(AD65:AD67)</f>
        <v>0</v>
      </c>
      <c r="AD68" s="175"/>
      <c r="AE68" s="173"/>
      <c r="AF68" s="175"/>
      <c r="AG68" s="179"/>
      <c r="AH68" s="389"/>
      <c r="AI68" s="389"/>
      <c r="AJ68" s="180"/>
      <c r="AK68" s="389"/>
      <c r="AL68" s="406"/>
      <c r="AM68" s="407"/>
      <c r="AN68" s="179"/>
      <c r="AO68" s="389"/>
      <c r="AP68" s="389"/>
      <c r="AQ68" s="392"/>
      <c r="AR68" s="399"/>
      <c r="AS68" s="400"/>
      <c r="AT68" s="401"/>
      <c r="AU68" s="181"/>
      <c r="AV68" s="406"/>
      <c r="AW68" s="407"/>
      <c r="AX68" s="406"/>
      <c r="AY68" s="407"/>
      <c r="AZ68" s="410"/>
      <c r="BA68" s="182"/>
      <c r="BB68" s="130"/>
      <c r="BC68" s="384" t="str">
        <f>IF(BG72&gt;BG83,"W","L")</f>
        <v>L</v>
      </c>
      <c r="BD68" s="385" t="str">
        <f>IF(AH65+AH69+AH73=6,入力!AH36,"")</f>
        <v/>
      </c>
      <c r="BE68" s="386"/>
      <c r="BF68" s="386"/>
      <c r="BG68" s="386"/>
      <c r="BH68" s="386"/>
      <c r="BI68" s="386"/>
      <c r="BJ68" s="273"/>
      <c r="BK68" s="274"/>
    </row>
    <row r="69" spans="1:63" ht="13.5" customHeight="1">
      <c r="A69" s="364" t="str">
        <f>IF(AF76&lt;6,"",RANK(AG70,$AG$65:$AG$76,1))</f>
        <v/>
      </c>
      <c r="B69" s="367" t="str">
        <f>Q64</f>
        <v>山東小</v>
      </c>
      <c r="C69" s="368"/>
      <c r="D69" s="347">
        <f>VLOOKUP(B69,DB!$B$2:$D$49,3,0)</f>
        <v>6</v>
      </c>
      <c r="E69" s="300">
        <f>IF(H72&gt;J72,1,0)</f>
        <v>0</v>
      </c>
      <c r="F69" s="296">
        <f>IF(H69&gt;J69,1,0)</f>
        <v>0</v>
      </c>
      <c r="G69" s="380" t="str">
        <f>IF(H72&gt;=2,"○",IF(J72&gt;=2,"●",""))</f>
        <v/>
      </c>
      <c r="H69" s="267" t="str">
        <f>IF(AND(R65=0, T65=0), "",T65)</f>
        <v/>
      </c>
      <c r="I69" s="154" t="s">
        <v>63</v>
      </c>
      <c r="J69" s="268" t="str">
        <f>IF(AND(R65=0, T65=0), "",R65)</f>
        <v/>
      </c>
      <c r="K69" s="154"/>
      <c r="L69" s="152">
        <f>IF(J69&gt;H69,1,0)</f>
        <v>0</v>
      </c>
      <c r="M69" s="268"/>
      <c r="N69" s="156">
        <f>IF(H72&gt;=J72,0,1)</f>
        <v>0</v>
      </c>
      <c r="O69" s="152"/>
      <c r="P69" s="152"/>
      <c r="Q69" s="371"/>
      <c r="R69" s="372"/>
      <c r="S69" s="372"/>
      <c r="T69" s="372"/>
      <c r="U69" s="372"/>
      <c r="V69" s="373"/>
      <c r="W69" s="152"/>
      <c r="X69" s="151">
        <f>IF(AA72&gt;AC72,1,0)</f>
        <v>0</v>
      </c>
      <c r="Y69" s="152">
        <f>IF(AA69&gt;AC69,1,0)</f>
        <v>0</v>
      </c>
      <c r="Z69" s="380" t="str">
        <f>IF(AA72&gt;=2,"○",IF(AC72&gt;=2,"●",""))</f>
        <v/>
      </c>
      <c r="AA69" s="267" t="str">
        <f>+入力!AO25</f>
        <v/>
      </c>
      <c r="AB69" s="154" t="s">
        <v>63</v>
      </c>
      <c r="AC69" s="268" t="str">
        <f>+入力!AS25</f>
        <v/>
      </c>
      <c r="AD69" s="152">
        <f>IF(AC69&gt;AA69,1,0)</f>
        <v>0</v>
      </c>
      <c r="AE69" s="154"/>
      <c r="AF69" s="156">
        <f>IF(AA72&gt;=AC72,0,1)</f>
        <v>0</v>
      </c>
      <c r="AG69" s="157"/>
      <c r="AH69" s="387">
        <f>E72+X72</f>
        <v>0</v>
      </c>
      <c r="AI69" s="387">
        <f>(AK69*2)+AL69</f>
        <v>0</v>
      </c>
      <c r="AJ69" s="156"/>
      <c r="AK69" s="387">
        <f>E69+O69+X69</f>
        <v>0</v>
      </c>
      <c r="AL69" s="402">
        <f>N69+W69+AF69-AN70</f>
        <v>0</v>
      </c>
      <c r="AM69" s="403"/>
      <c r="AN69" s="157"/>
      <c r="AO69" s="387">
        <f>H72+R72+AA72</f>
        <v>0</v>
      </c>
      <c r="AP69" s="387">
        <f>J72+T72+AC72</f>
        <v>0</v>
      </c>
      <c r="AQ69" s="390" t="str">
        <f>IF(AR69=10,"MAX",AR69)</f>
        <v>MAX</v>
      </c>
      <c r="AR69" s="393">
        <f>IF(ISERROR(AO69/AP69),10,(AO69/AP69))</f>
        <v>10</v>
      </c>
      <c r="AS69" s="394"/>
      <c r="AT69" s="395"/>
      <c r="AU69" s="158"/>
      <c r="AV69" s="402">
        <f>E71+O71+X71</f>
        <v>0</v>
      </c>
      <c r="AW69" s="403"/>
      <c r="AX69" s="402">
        <f>N70+W70+AF70</f>
        <v>0</v>
      </c>
      <c r="AY69" s="403"/>
      <c r="AZ69" s="408">
        <f>IF(ISERROR(AV69/AX69),0,(AV69/AX69))</f>
        <v>0</v>
      </c>
      <c r="BA69" s="187"/>
      <c r="BC69" s="384"/>
      <c r="BD69" s="385"/>
      <c r="BE69" s="386"/>
      <c r="BF69" s="386"/>
      <c r="BG69" s="386"/>
      <c r="BH69" s="386"/>
      <c r="BI69" s="386"/>
      <c r="BJ69" s="417" t="str">
        <f>IFERROR(VLOOKUP(BD68,DB!$B$2:$C$49,2,0),"")</f>
        <v/>
      </c>
      <c r="BK69" s="418"/>
    </row>
    <row r="70" spans="1:63" ht="13.5" customHeight="1">
      <c r="A70" s="365"/>
      <c r="B70" s="369"/>
      <c r="C70" s="370"/>
      <c r="D70" s="348"/>
      <c r="E70" s="301">
        <f>IF(E69=1,0,IF(I72="棄",1,0))</f>
        <v>0</v>
      </c>
      <c r="F70" s="293">
        <f>IF(H70&gt;J70,1,0)</f>
        <v>0</v>
      </c>
      <c r="G70" s="381"/>
      <c r="H70" s="269" t="str">
        <f>IF(AND(R66=0, T66=0), "",T66)</f>
        <v/>
      </c>
      <c r="I70" s="277" t="s">
        <v>63</v>
      </c>
      <c r="J70" s="270" t="str">
        <f>IF(AND(R66=0, T66=0), "",R66)</f>
        <v/>
      </c>
      <c r="K70" s="277"/>
      <c r="L70" s="162">
        <f>IF(J70&gt;H70,1,0)</f>
        <v>0</v>
      </c>
      <c r="M70" s="270"/>
      <c r="N70" s="160">
        <f>SUM(J69:J71)</f>
        <v>0</v>
      </c>
      <c r="O70" s="162"/>
      <c r="P70" s="162"/>
      <c r="Q70" s="374"/>
      <c r="R70" s="375"/>
      <c r="S70" s="375"/>
      <c r="T70" s="375"/>
      <c r="U70" s="375"/>
      <c r="V70" s="376"/>
      <c r="W70" s="162"/>
      <c r="X70" s="161">
        <f>IF(X69=1,0,IF(AB72="棄",1,0))</f>
        <v>0</v>
      </c>
      <c r="Y70" s="162">
        <f>IF(AA70&gt;AC70,1,0)</f>
        <v>0</v>
      </c>
      <c r="Z70" s="381"/>
      <c r="AA70" s="269" t="str">
        <f>+入力!AO26</f>
        <v/>
      </c>
      <c r="AB70" s="277" t="s">
        <v>98</v>
      </c>
      <c r="AC70" s="270" t="str">
        <f>+入力!AS26</f>
        <v/>
      </c>
      <c r="AD70" s="162">
        <f>IF(AC70&gt;AA70,1,0)</f>
        <v>0</v>
      </c>
      <c r="AE70" s="277"/>
      <c r="AF70" s="160">
        <f>SUM(AC69:AC71)</f>
        <v>0</v>
      </c>
      <c r="AG70" s="166">
        <f>AJ70*100+AU70*10+BA70</f>
        <v>111</v>
      </c>
      <c r="AH70" s="388"/>
      <c r="AI70" s="388"/>
      <c r="AJ70" s="167">
        <f>RANK(AI69,$AI$65:$AI$76)</f>
        <v>1</v>
      </c>
      <c r="AK70" s="388"/>
      <c r="AL70" s="404"/>
      <c r="AM70" s="405"/>
      <c r="AN70" s="166">
        <f>E70+O70+X70</f>
        <v>0</v>
      </c>
      <c r="AO70" s="388"/>
      <c r="AP70" s="388"/>
      <c r="AQ70" s="391"/>
      <c r="AR70" s="396"/>
      <c r="AS70" s="397"/>
      <c r="AT70" s="398"/>
      <c r="AU70" s="168">
        <f>RANK(AR69,$AR$65:$AR$76)</f>
        <v>1</v>
      </c>
      <c r="AV70" s="404"/>
      <c r="AW70" s="405"/>
      <c r="AX70" s="404"/>
      <c r="AY70" s="405"/>
      <c r="AZ70" s="409"/>
      <c r="BA70" s="159">
        <f>RANK(AZ69,$AZ$65:$AZ$76)</f>
        <v>1</v>
      </c>
      <c r="BC70" s="384"/>
      <c r="BD70" s="385"/>
      <c r="BE70" s="386"/>
      <c r="BF70" s="386"/>
      <c r="BG70" s="386"/>
      <c r="BH70" s="386"/>
      <c r="BI70" s="386"/>
      <c r="BJ70" s="417"/>
      <c r="BK70" s="418"/>
    </row>
    <row r="71" spans="1:63" ht="13.5" customHeight="1">
      <c r="A71" s="365"/>
      <c r="B71" s="369"/>
      <c r="C71" s="370"/>
      <c r="D71" s="348"/>
      <c r="E71" s="301">
        <f>SUM(H69:H71)</f>
        <v>0</v>
      </c>
      <c r="F71" s="293">
        <f>IF(H71&gt;J71,1,0)</f>
        <v>0</v>
      </c>
      <c r="G71" s="381"/>
      <c r="H71" s="269" t="str">
        <f>IF(AND(R67=0, T67=0), "",T67)</f>
        <v/>
      </c>
      <c r="I71" s="277" t="s">
        <v>63</v>
      </c>
      <c r="J71" s="270" t="str">
        <f>IF(AND(R67=0, T67=0), "",R67)</f>
        <v/>
      </c>
      <c r="K71" s="277"/>
      <c r="L71" s="162">
        <f>IF(J71&gt;H71,1,0)</f>
        <v>0</v>
      </c>
      <c r="M71" s="270"/>
      <c r="N71" s="160"/>
      <c r="O71" s="162"/>
      <c r="P71" s="162"/>
      <c r="Q71" s="374"/>
      <c r="R71" s="375"/>
      <c r="S71" s="375"/>
      <c r="T71" s="375"/>
      <c r="U71" s="375"/>
      <c r="V71" s="376"/>
      <c r="W71" s="162"/>
      <c r="X71" s="161">
        <f>SUM(AA69:AA71)</f>
        <v>0</v>
      </c>
      <c r="Y71" s="162">
        <f>IF(AA71&gt;AC71,1,0)</f>
        <v>0</v>
      </c>
      <c r="Z71" s="381"/>
      <c r="AA71" s="269" t="str">
        <f>+入力!AO27</f>
        <v/>
      </c>
      <c r="AB71" s="277" t="s">
        <v>98</v>
      </c>
      <c r="AC71" s="270" t="str">
        <f>+入力!AS27</f>
        <v/>
      </c>
      <c r="AD71" s="162">
        <f>IF(AC71&gt;AA71,1,0)</f>
        <v>0</v>
      </c>
      <c r="AE71" s="277"/>
      <c r="AF71" s="160"/>
      <c r="AG71" s="166"/>
      <c r="AH71" s="388"/>
      <c r="AI71" s="388"/>
      <c r="AJ71" s="167"/>
      <c r="AK71" s="388"/>
      <c r="AL71" s="404"/>
      <c r="AM71" s="405"/>
      <c r="AN71" s="166"/>
      <c r="AO71" s="388"/>
      <c r="AP71" s="388"/>
      <c r="AQ71" s="391"/>
      <c r="AR71" s="396"/>
      <c r="AS71" s="397"/>
      <c r="AT71" s="398"/>
      <c r="AU71" s="168"/>
      <c r="AV71" s="404"/>
      <c r="AW71" s="405"/>
      <c r="AX71" s="404"/>
      <c r="AY71" s="405"/>
      <c r="AZ71" s="409"/>
      <c r="BA71" s="159"/>
      <c r="BC71" s="384"/>
      <c r="BD71" s="385"/>
      <c r="BE71" s="386"/>
      <c r="BF71" s="386"/>
      <c r="BG71" s="386"/>
      <c r="BH71" s="386"/>
      <c r="BI71" s="386"/>
      <c r="BJ71" s="417"/>
      <c r="BK71" s="418"/>
    </row>
    <row r="72" spans="1:63" s="186" customFormat="1" ht="18.75" customHeight="1">
      <c r="A72" s="366"/>
      <c r="B72" s="382" t="str">
        <f>VLOOKUP(B69,DB!$B$2:$C$49,2,0)</f>
        <v>(山　形)</v>
      </c>
      <c r="C72" s="383"/>
      <c r="D72" s="310">
        <f>VLOOKUP(B72,DB!$C$2:$D$49,2,0)</f>
        <v>6</v>
      </c>
      <c r="E72" s="302">
        <f>IF(H72=J72,0,1)</f>
        <v>0</v>
      </c>
      <c r="F72" s="299"/>
      <c r="G72" s="178"/>
      <c r="H72" s="173">
        <f>SUM(F69:F71)</f>
        <v>0</v>
      </c>
      <c r="I72" s="173" t="str">
        <f>S68</f>
        <v>-</v>
      </c>
      <c r="J72" s="173">
        <f>SUM(L69:L71)</f>
        <v>0</v>
      </c>
      <c r="K72" s="173"/>
      <c r="L72" s="171"/>
      <c r="M72" s="272"/>
      <c r="N72" s="169"/>
      <c r="O72" s="171"/>
      <c r="P72" s="171"/>
      <c r="Q72" s="377"/>
      <c r="R72" s="378"/>
      <c r="S72" s="378"/>
      <c r="T72" s="378"/>
      <c r="U72" s="378"/>
      <c r="V72" s="379"/>
      <c r="W72" s="171"/>
      <c r="X72" s="170">
        <f>IF(AA72=AC72,0,1)</f>
        <v>0</v>
      </c>
      <c r="Y72" s="171"/>
      <c r="Z72" s="271"/>
      <c r="AA72" s="173">
        <f>SUM(Y69:Y71)</f>
        <v>0</v>
      </c>
      <c r="AB72" s="174" t="s">
        <v>98</v>
      </c>
      <c r="AC72" s="173">
        <f>SUM(AD69:AD71)</f>
        <v>0</v>
      </c>
      <c r="AD72" s="175"/>
      <c r="AE72" s="173"/>
      <c r="AF72" s="177"/>
      <c r="AG72" s="179"/>
      <c r="AH72" s="389"/>
      <c r="AI72" s="389"/>
      <c r="AJ72" s="180"/>
      <c r="AK72" s="389"/>
      <c r="AL72" s="406"/>
      <c r="AM72" s="407"/>
      <c r="AN72" s="179"/>
      <c r="AO72" s="389"/>
      <c r="AP72" s="389"/>
      <c r="AQ72" s="392"/>
      <c r="AR72" s="399"/>
      <c r="AS72" s="400"/>
      <c r="AT72" s="401"/>
      <c r="AU72" s="181"/>
      <c r="AV72" s="406"/>
      <c r="AW72" s="407"/>
      <c r="AX72" s="406"/>
      <c r="AY72" s="407"/>
      <c r="AZ72" s="410"/>
      <c r="BA72" s="189"/>
      <c r="BB72" s="183"/>
      <c r="BC72" s="190"/>
      <c r="BD72" s="219"/>
      <c r="BE72" s="220"/>
      <c r="BF72" s="220"/>
      <c r="BG72" s="419">
        <f>+入力!AM36</f>
        <v>0</v>
      </c>
      <c r="BH72" s="419"/>
      <c r="BI72" s="221"/>
      <c r="BJ72" s="221"/>
      <c r="BK72" s="222"/>
    </row>
    <row r="73" spans="1:63" ht="13.5" customHeight="1">
      <c r="A73" s="364" t="str">
        <f>IF(AF76&lt;6,"",RANK(AG74,$AG$65:$AG$76,1))</f>
        <v/>
      </c>
      <c r="B73" s="367" t="str">
        <f>Z64</f>
        <v>豊頃</v>
      </c>
      <c r="C73" s="368"/>
      <c r="D73" s="347">
        <f>VLOOKUP(B73,DB!$B$2:$D$49,3,0)</f>
        <v>1</v>
      </c>
      <c r="E73" s="300">
        <f>IF(H76&gt;J76,1,0)</f>
        <v>0</v>
      </c>
      <c r="F73" s="296">
        <f>IF(H73&gt;J73,1,0)</f>
        <v>0</v>
      </c>
      <c r="G73" s="380" t="str">
        <f>IF(H76&gt;=2,"○",IF(J76&gt;=2,"●",""))</f>
        <v/>
      </c>
      <c r="H73" s="267" t="str">
        <f>IF(AND(AC65=0, AA65=0), "",AC65)</f>
        <v/>
      </c>
      <c r="I73" s="154" t="s">
        <v>63</v>
      </c>
      <c r="J73" s="268" t="str">
        <f>IF(AND(AA65=0, AC65=0), "",AA65)</f>
        <v/>
      </c>
      <c r="K73" s="154"/>
      <c r="L73" s="152">
        <f>IF(J73&gt;H73,1,0)</f>
        <v>0</v>
      </c>
      <c r="M73" s="268"/>
      <c r="N73" s="156">
        <f>IF(H76&gt;=J76,0,1)</f>
        <v>0</v>
      </c>
      <c r="O73" s="151">
        <f>IF(R76&gt;T76,1,0)</f>
        <v>0</v>
      </c>
      <c r="P73" s="152">
        <f>IF(R73&gt;T73,1,0)</f>
        <v>0</v>
      </c>
      <c r="Q73" s="380" t="str">
        <f>IF(R76&gt;=2,"○",IF(T76&gt;=2,"●",""))</f>
        <v/>
      </c>
      <c r="R73" s="267" t="str">
        <f>IF(AND(AC69=0, AA69=0), "",AC69)</f>
        <v/>
      </c>
      <c r="S73" s="154" t="s">
        <v>63</v>
      </c>
      <c r="T73" s="268" t="str">
        <f>IF(AND(AA69=0, AC69=0), "",AA69)</f>
        <v/>
      </c>
      <c r="U73" s="152">
        <f>IF(T73&gt;R73,1,0)</f>
        <v>0</v>
      </c>
      <c r="V73" s="268"/>
      <c r="W73" s="156">
        <f>IF(R76&gt;=T76,0,1)</f>
        <v>0</v>
      </c>
      <c r="X73" s="152"/>
      <c r="Y73" s="152"/>
      <c r="Z73" s="371"/>
      <c r="AA73" s="372"/>
      <c r="AB73" s="372"/>
      <c r="AC73" s="372"/>
      <c r="AD73" s="372"/>
      <c r="AE73" s="372"/>
      <c r="AF73" s="152"/>
      <c r="AG73" s="157"/>
      <c r="AH73" s="387">
        <f>O76+E76</f>
        <v>0</v>
      </c>
      <c r="AI73" s="387">
        <f>(AK73*2)+AL73</f>
        <v>0</v>
      </c>
      <c r="AJ73" s="156"/>
      <c r="AK73" s="387">
        <f>E73+O73+X73</f>
        <v>0</v>
      </c>
      <c r="AL73" s="402">
        <f>N73+W73+AF73-AN74</f>
        <v>0</v>
      </c>
      <c r="AM73" s="403"/>
      <c r="AN73" s="157"/>
      <c r="AO73" s="387">
        <f>H76+R76+AA76</f>
        <v>0</v>
      </c>
      <c r="AP73" s="387">
        <f>J76+T76+AC76</f>
        <v>0</v>
      </c>
      <c r="AQ73" s="390" t="str">
        <f>IF(AR73=10,"MAX",AR73)</f>
        <v>MAX</v>
      </c>
      <c r="AR73" s="393">
        <f>IF(ISERROR(AO73/AP73),10,(AO73/AP73))</f>
        <v>10</v>
      </c>
      <c r="AS73" s="394"/>
      <c r="AT73" s="395"/>
      <c r="AU73" s="158"/>
      <c r="AV73" s="402">
        <f>E75+O75+X75</f>
        <v>0</v>
      </c>
      <c r="AW73" s="403"/>
      <c r="AX73" s="402">
        <f>N74+W74+AF74</f>
        <v>0</v>
      </c>
      <c r="AY73" s="403"/>
      <c r="AZ73" s="408">
        <f>IF(ISERROR(AV73/AX73),0,(AV73/AX73))</f>
        <v>0</v>
      </c>
      <c r="BA73" s="159"/>
      <c r="BD73" s="191"/>
      <c r="BE73" s="186"/>
      <c r="BF73" s="186"/>
      <c r="BG73" s="419"/>
      <c r="BH73" s="419"/>
      <c r="BI73" s="186"/>
      <c r="BJ73" s="186"/>
      <c r="BK73" s="192"/>
    </row>
    <row r="74" spans="1:63" ht="13.5" customHeight="1">
      <c r="A74" s="365"/>
      <c r="B74" s="369"/>
      <c r="C74" s="370"/>
      <c r="D74" s="348"/>
      <c r="E74" s="301">
        <f>IF(E73=1,0,IF(I76="棄",1,0))</f>
        <v>0</v>
      </c>
      <c r="F74" s="293">
        <f>IF(H74&gt;J74,1,0)</f>
        <v>0</v>
      </c>
      <c r="G74" s="381"/>
      <c r="H74" s="269" t="str">
        <f>IF(AND(AC66=0, AA66=0), "",AC66)</f>
        <v/>
      </c>
      <c r="I74" s="277" t="s">
        <v>63</v>
      </c>
      <c r="J74" s="270" t="str">
        <f>IF(AND(AA66=0, AC66=0), "",AA66)</f>
        <v/>
      </c>
      <c r="K74" s="277"/>
      <c r="L74" s="162">
        <f>IF(J74&gt;H74,1,0)</f>
        <v>0</v>
      </c>
      <c r="M74" s="270"/>
      <c r="N74" s="160">
        <f>SUM(J73:J75)</f>
        <v>0</v>
      </c>
      <c r="O74" s="161">
        <f>IF(O73=1,0,IF(S76="棄",1,0))</f>
        <v>0</v>
      </c>
      <c r="P74" s="162">
        <f>IF(R74&gt;T74,1,0)</f>
        <v>0</v>
      </c>
      <c r="Q74" s="381"/>
      <c r="R74" s="269" t="str">
        <f>IF(AND(AC70=0, AA70=0), "",AC70)</f>
        <v/>
      </c>
      <c r="S74" s="277" t="s">
        <v>63</v>
      </c>
      <c r="T74" s="270" t="str">
        <f>IF(AND(AA70=0, AC70=0), "",AA70)</f>
        <v/>
      </c>
      <c r="U74" s="162">
        <f>IF(T74&gt;R74,1,0)</f>
        <v>0</v>
      </c>
      <c r="V74" s="270"/>
      <c r="W74" s="160">
        <f>SUM(T73:T75)</f>
        <v>0</v>
      </c>
      <c r="X74" s="162"/>
      <c r="Y74" s="162"/>
      <c r="Z74" s="374"/>
      <c r="AA74" s="375"/>
      <c r="AB74" s="375"/>
      <c r="AC74" s="375"/>
      <c r="AD74" s="375"/>
      <c r="AE74" s="375"/>
      <c r="AF74" s="162"/>
      <c r="AG74" s="166">
        <f>AJ74*100+AU74*10+BA74</f>
        <v>111</v>
      </c>
      <c r="AH74" s="388"/>
      <c r="AI74" s="388"/>
      <c r="AJ74" s="167">
        <f>RANK(AI73,$AI$65:$AI$76)</f>
        <v>1</v>
      </c>
      <c r="AK74" s="388"/>
      <c r="AL74" s="404"/>
      <c r="AM74" s="405"/>
      <c r="AN74" s="166">
        <f>E74+O74+X74</f>
        <v>0</v>
      </c>
      <c r="AO74" s="388"/>
      <c r="AP74" s="388"/>
      <c r="AQ74" s="391"/>
      <c r="AR74" s="396"/>
      <c r="AS74" s="397"/>
      <c r="AT74" s="398"/>
      <c r="AU74" s="168">
        <f>RANK(AR73,$AR$65:$AR$76)</f>
        <v>1</v>
      </c>
      <c r="AV74" s="404"/>
      <c r="AW74" s="405"/>
      <c r="AX74" s="404"/>
      <c r="AY74" s="405"/>
      <c r="AZ74" s="409"/>
      <c r="BA74" s="159">
        <f>RANK(AZ73,$AZ$65:$AZ$76)</f>
        <v>1</v>
      </c>
      <c r="BD74" s="193"/>
      <c r="BE74" s="131"/>
      <c r="BF74" s="131"/>
      <c r="BG74" s="419"/>
      <c r="BH74" s="419"/>
      <c r="BI74" s="131"/>
      <c r="BJ74" s="131"/>
      <c r="BK74" s="194"/>
    </row>
    <row r="75" spans="1:63" ht="13.5" customHeight="1">
      <c r="A75" s="365"/>
      <c r="B75" s="369"/>
      <c r="C75" s="370"/>
      <c r="D75" s="348"/>
      <c r="E75" s="301">
        <f>SUM(H73:H75)</f>
        <v>0</v>
      </c>
      <c r="F75" s="293">
        <f>IF(H75&gt;J75,1,0)</f>
        <v>0</v>
      </c>
      <c r="G75" s="381"/>
      <c r="H75" s="269" t="str">
        <f>IF(AND(AC67=0, AA67=0), "",AC67)</f>
        <v/>
      </c>
      <c r="I75" s="277" t="s">
        <v>63</v>
      </c>
      <c r="J75" s="270" t="str">
        <f>IF(AND(AA67=0, AC67=0), "",AA67)</f>
        <v/>
      </c>
      <c r="K75" s="277"/>
      <c r="L75" s="162">
        <f>IF(J75&gt;H75,1,0)</f>
        <v>0</v>
      </c>
      <c r="M75" s="270"/>
      <c r="N75" s="160"/>
      <c r="O75" s="161">
        <f>SUM(R73:R75)</f>
        <v>0</v>
      </c>
      <c r="P75" s="162">
        <f>IF(R75&gt;T75,1,0)</f>
        <v>0</v>
      </c>
      <c r="Q75" s="381"/>
      <c r="R75" s="269" t="str">
        <f>IF(AND(AC71=0, AA71=0), "",AC71)</f>
        <v/>
      </c>
      <c r="S75" s="277" t="s">
        <v>63</v>
      </c>
      <c r="T75" s="270" t="str">
        <f>IF(AND(AA71=0, AC71=0), "",AA71)</f>
        <v/>
      </c>
      <c r="U75" s="162">
        <f>IF(T75&gt;R75,1,0)</f>
        <v>0</v>
      </c>
      <c r="V75" s="270"/>
      <c r="W75" s="160"/>
      <c r="X75" s="162"/>
      <c r="Y75" s="162"/>
      <c r="Z75" s="374"/>
      <c r="AA75" s="375"/>
      <c r="AB75" s="375"/>
      <c r="AC75" s="375"/>
      <c r="AD75" s="375"/>
      <c r="AE75" s="375"/>
      <c r="AF75" s="162"/>
      <c r="AG75" s="166"/>
      <c r="AH75" s="388"/>
      <c r="AI75" s="388"/>
      <c r="AJ75" s="167"/>
      <c r="AK75" s="388"/>
      <c r="AL75" s="404"/>
      <c r="AM75" s="405"/>
      <c r="AN75" s="166"/>
      <c r="AO75" s="388"/>
      <c r="AP75" s="388"/>
      <c r="AQ75" s="391"/>
      <c r="AR75" s="396"/>
      <c r="AS75" s="397"/>
      <c r="AT75" s="398"/>
      <c r="AU75" s="168"/>
      <c r="AV75" s="404"/>
      <c r="AW75" s="405"/>
      <c r="AX75" s="404"/>
      <c r="AY75" s="405"/>
      <c r="AZ75" s="409"/>
      <c r="BA75" s="159"/>
      <c r="BD75" s="193"/>
      <c r="BE75" s="423" t="str">
        <f>+入力!AO35</f>
        <v/>
      </c>
      <c r="BF75" s="423"/>
      <c r="BG75" s="423" t="str">
        <f>+入力!AO36</f>
        <v/>
      </c>
      <c r="BH75" s="423"/>
      <c r="BI75" s="423" t="str">
        <f>+入力!AO37</f>
        <v/>
      </c>
      <c r="BJ75" s="423"/>
      <c r="BK75" s="194"/>
    </row>
    <row r="76" spans="1:63" s="186" customFormat="1" ht="19.5" customHeight="1" thickBot="1">
      <c r="A76" s="431"/>
      <c r="B76" s="424" t="str">
        <f>VLOOKUP(B73,DB!$B$2:$C$49,2,0)</f>
        <v>(北北海道)</v>
      </c>
      <c r="C76" s="425"/>
      <c r="D76" s="310">
        <f>VLOOKUP(B76,DB!$C$2:$D$49,2,0)</f>
        <v>1</v>
      </c>
      <c r="E76" s="303">
        <f>IF(H76=J76,0,1)</f>
        <v>0</v>
      </c>
      <c r="F76" s="304"/>
      <c r="G76" s="196"/>
      <c r="H76" s="197">
        <f>SUM(F73:F75)</f>
        <v>0</v>
      </c>
      <c r="I76" s="197" t="str">
        <f>+AB68</f>
        <v>-</v>
      </c>
      <c r="J76" s="197">
        <f>SUM(L73:L75)</f>
        <v>0</v>
      </c>
      <c r="K76" s="197"/>
      <c r="L76" s="198"/>
      <c r="M76" s="199"/>
      <c r="N76" s="200"/>
      <c r="O76" s="195">
        <f>IF(R76=T76,0,1)</f>
        <v>0</v>
      </c>
      <c r="P76" s="198"/>
      <c r="Q76" s="196"/>
      <c r="R76" s="197">
        <f>SUM(P73:P75)</f>
        <v>0</v>
      </c>
      <c r="S76" s="197" t="str">
        <f>+AB72</f>
        <v>-</v>
      </c>
      <c r="T76" s="197">
        <f>SUM(U73:U75)</f>
        <v>0</v>
      </c>
      <c r="U76" s="201"/>
      <c r="V76" s="275"/>
      <c r="W76" s="203"/>
      <c r="X76" s="201"/>
      <c r="Y76" s="201"/>
      <c r="Z76" s="432"/>
      <c r="AA76" s="433"/>
      <c r="AB76" s="433"/>
      <c r="AC76" s="433"/>
      <c r="AD76" s="433"/>
      <c r="AE76" s="433"/>
      <c r="AF76" s="201">
        <f>SUM(AH65:AH76)</f>
        <v>0</v>
      </c>
      <c r="AG76" s="204"/>
      <c r="AH76" s="420"/>
      <c r="AI76" s="420"/>
      <c r="AJ76" s="205"/>
      <c r="AK76" s="420"/>
      <c r="AL76" s="421"/>
      <c r="AM76" s="422"/>
      <c r="AN76" s="204"/>
      <c r="AO76" s="420"/>
      <c r="AP76" s="420"/>
      <c r="AQ76" s="427"/>
      <c r="AR76" s="428"/>
      <c r="AS76" s="429"/>
      <c r="AT76" s="430"/>
      <c r="AU76" s="206"/>
      <c r="AV76" s="421"/>
      <c r="AW76" s="422"/>
      <c r="AX76" s="421"/>
      <c r="AY76" s="422"/>
      <c r="AZ76" s="426"/>
      <c r="BA76" s="189"/>
      <c r="BB76" s="183"/>
      <c r="BC76" s="190"/>
      <c r="BD76" s="193"/>
      <c r="BE76" s="423"/>
      <c r="BF76" s="423"/>
      <c r="BG76" s="423"/>
      <c r="BH76" s="423"/>
      <c r="BI76" s="423"/>
      <c r="BJ76" s="423"/>
      <c r="BK76" s="194"/>
    </row>
    <row r="77" spans="1:63" ht="17.25">
      <c r="BD77" s="191"/>
      <c r="BE77" s="423"/>
      <c r="BF77" s="423"/>
      <c r="BG77" s="423"/>
      <c r="BH77" s="423"/>
      <c r="BI77" s="423"/>
      <c r="BJ77" s="423"/>
      <c r="BK77" s="192"/>
    </row>
    <row r="78" spans="1:63" ht="25.5" customHeight="1" thickBot="1">
      <c r="A78" s="132" t="s">
        <v>108</v>
      </c>
      <c r="B78" s="132"/>
      <c r="C78" s="349" t="str">
        <f>+'2日目組合せ'!B36</f>
        <v>【町田市立総合体育館】</v>
      </c>
      <c r="D78" s="349"/>
      <c r="E78" s="349"/>
      <c r="F78" s="349"/>
      <c r="G78" s="349"/>
      <c r="H78" s="349"/>
      <c r="I78" s="349"/>
      <c r="J78" s="349"/>
      <c r="K78" s="349"/>
      <c r="L78" s="349"/>
      <c r="M78" s="349"/>
      <c r="N78" s="132"/>
      <c r="O78" s="132"/>
      <c r="P78" s="132"/>
      <c r="Q78" s="132"/>
      <c r="R78" s="132"/>
      <c r="S78" s="263" t="str">
        <f>+'2日目組合せ'!D36</f>
        <v>Hコート</v>
      </c>
      <c r="T78" s="132"/>
      <c r="U78" s="132"/>
      <c r="V78" s="132"/>
      <c r="W78" s="134"/>
      <c r="X78" s="134"/>
      <c r="Y78" s="134"/>
      <c r="Z78" s="135"/>
      <c r="AA78" s="135"/>
      <c r="AB78" s="135"/>
      <c r="AC78" s="135"/>
      <c r="AD78" s="134"/>
      <c r="AE78" s="135"/>
      <c r="AF78" s="134"/>
      <c r="AG78" s="134"/>
      <c r="AH78" s="135"/>
      <c r="AI78" s="135"/>
      <c r="AJ78" s="134"/>
      <c r="AK78" s="135"/>
      <c r="AL78" s="135"/>
      <c r="AM78" s="135"/>
      <c r="BD78" s="193"/>
      <c r="BE78" s="435"/>
      <c r="BF78" s="434"/>
      <c r="BG78" s="435"/>
      <c r="BH78" s="434"/>
      <c r="BI78" s="435"/>
      <c r="BJ78" s="434"/>
      <c r="BK78" s="194"/>
    </row>
    <row r="79" spans="1:63" ht="17.25" customHeight="1">
      <c r="A79" s="136" t="s">
        <v>81</v>
      </c>
      <c r="B79" s="350" t="s">
        <v>62</v>
      </c>
      <c r="C79" s="351"/>
      <c r="D79" s="308"/>
      <c r="E79" s="294"/>
      <c r="F79" s="295"/>
      <c r="G79" s="352" t="str">
        <f>+入力!AH43</f>
        <v>はやぶさ</v>
      </c>
      <c r="H79" s="353"/>
      <c r="I79" s="353"/>
      <c r="J79" s="353"/>
      <c r="K79" s="353"/>
      <c r="L79" s="353"/>
      <c r="M79" s="354"/>
      <c r="N79" s="137"/>
      <c r="O79" s="138"/>
      <c r="P79" s="139"/>
      <c r="Q79" s="352" t="str">
        <f>+入力!AH44</f>
        <v>益城中央</v>
      </c>
      <c r="R79" s="353"/>
      <c r="S79" s="353"/>
      <c r="T79" s="353"/>
      <c r="U79" s="353"/>
      <c r="V79" s="354"/>
      <c r="W79" s="140"/>
      <c r="X79" s="141"/>
      <c r="Y79" s="140"/>
      <c r="Z79" s="352" t="str">
        <f>+入力!AH45</f>
        <v>夢が丘</v>
      </c>
      <c r="AA79" s="353"/>
      <c r="AB79" s="353"/>
      <c r="AC79" s="353"/>
      <c r="AD79" s="353"/>
      <c r="AE79" s="353"/>
      <c r="AF79" s="140"/>
      <c r="AG79" s="142" t="s">
        <v>82</v>
      </c>
      <c r="AH79" s="143" t="s">
        <v>83</v>
      </c>
      <c r="AI79" s="143" t="s">
        <v>84</v>
      </c>
      <c r="AJ79" s="266" t="s">
        <v>85</v>
      </c>
      <c r="AK79" s="143" t="s">
        <v>86</v>
      </c>
      <c r="AL79" s="356" t="s">
        <v>87</v>
      </c>
      <c r="AM79" s="357"/>
      <c r="AN79" s="265" t="s">
        <v>88</v>
      </c>
      <c r="AO79" s="264" t="s">
        <v>89</v>
      </c>
      <c r="AP79" s="143" t="s">
        <v>90</v>
      </c>
      <c r="AQ79" s="225" t="s">
        <v>114</v>
      </c>
      <c r="AR79" s="358" t="s">
        <v>91</v>
      </c>
      <c r="AS79" s="359"/>
      <c r="AT79" s="360"/>
      <c r="AU79" s="147" t="s">
        <v>92</v>
      </c>
      <c r="AV79" s="361" t="s">
        <v>93</v>
      </c>
      <c r="AW79" s="362"/>
      <c r="AX79" s="361" t="s">
        <v>94</v>
      </c>
      <c r="AY79" s="362"/>
      <c r="AZ79" s="148" t="s">
        <v>95</v>
      </c>
      <c r="BA79" s="149" t="s">
        <v>96</v>
      </c>
      <c r="BD79" s="10"/>
      <c r="BE79" s="435"/>
      <c r="BF79" s="434"/>
      <c r="BG79" s="435"/>
      <c r="BH79" s="434"/>
      <c r="BI79" s="435"/>
      <c r="BJ79" s="434"/>
      <c r="BK79" s="194"/>
    </row>
    <row r="80" spans="1:63" ht="13.5" customHeight="1">
      <c r="A80" s="364" t="str">
        <f>IF(AF91&lt;6,"",RANK(AG81,$AG$81:$AG$91,1))</f>
        <v/>
      </c>
      <c r="B80" s="367" t="str">
        <f>G79</f>
        <v>はやぶさ</v>
      </c>
      <c r="C80" s="368"/>
      <c r="D80" s="347">
        <f>VLOOKUP(B80,DB!$B$2:$D$49,3,0)</f>
        <v>26</v>
      </c>
      <c r="E80" s="296"/>
      <c r="F80" s="296"/>
      <c r="G80" s="371"/>
      <c r="H80" s="372"/>
      <c r="I80" s="372"/>
      <c r="J80" s="372"/>
      <c r="K80" s="372"/>
      <c r="L80" s="372"/>
      <c r="M80" s="373"/>
      <c r="N80" s="150"/>
      <c r="O80" s="151">
        <f>IF(R83&gt;T83,1,0)</f>
        <v>0</v>
      </c>
      <c r="P80" s="152">
        <f>IF(R80&gt;T80,1,0)</f>
        <v>0</v>
      </c>
      <c r="Q80" s="380" t="str">
        <f>IF(R83&gt;=2,"○",IF(T83&gt;=2,"●",""))</f>
        <v/>
      </c>
      <c r="R80" s="267" t="str">
        <f>+入力!AO10</f>
        <v/>
      </c>
      <c r="S80" s="154" t="s">
        <v>63</v>
      </c>
      <c r="T80" s="268" t="str">
        <f>+入力!AS10</f>
        <v/>
      </c>
      <c r="U80" s="152">
        <f>IF(T80&gt;R80,1,0)</f>
        <v>0</v>
      </c>
      <c r="V80" s="268"/>
      <c r="W80" s="156">
        <f>IF(R83&gt;=T83,0,1)</f>
        <v>0</v>
      </c>
      <c r="X80" s="151">
        <f>IF(AA83&gt;AC83,1,0)</f>
        <v>0</v>
      </c>
      <c r="Y80" s="152">
        <f>IF(AA80&gt;AC80,1,0)</f>
        <v>0</v>
      </c>
      <c r="Z80" s="380" t="str">
        <f>IF(AA83&gt;=2,"○",IF(AC83&gt;=2,"●",""))</f>
        <v/>
      </c>
      <c r="AA80" s="267" t="str">
        <f>+入力!AO20</f>
        <v/>
      </c>
      <c r="AB80" s="154" t="s">
        <v>63</v>
      </c>
      <c r="AC80" s="268" t="str">
        <f>+入力!AS20</f>
        <v/>
      </c>
      <c r="AD80" s="152">
        <f>IF(AC80&gt;AA80,1,0)</f>
        <v>0</v>
      </c>
      <c r="AE80" s="154"/>
      <c r="AF80" s="156">
        <f>IF(AA83&gt;=AC83,0,1)</f>
        <v>0</v>
      </c>
      <c r="AG80" s="157"/>
      <c r="AH80" s="387">
        <f>O83+X83</f>
        <v>0</v>
      </c>
      <c r="AI80" s="387">
        <f>(AK80*2)+AL80</f>
        <v>0</v>
      </c>
      <c r="AJ80" s="156"/>
      <c r="AK80" s="387">
        <f>E80+O80+X80</f>
        <v>0</v>
      </c>
      <c r="AL80" s="402">
        <f>N80+W80+AF80-AN81</f>
        <v>0</v>
      </c>
      <c r="AM80" s="403"/>
      <c r="AN80" s="157"/>
      <c r="AO80" s="387">
        <f>H83+R83+AA83</f>
        <v>0</v>
      </c>
      <c r="AP80" s="387">
        <f>J83+T83+AC83</f>
        <v>0</v>
      </c>
      <c r="AQ80" s="390" t="str">
        <f>IF(AR80=10,"MAX",AR80)</f>
        <v>MAX</v>
      </c>
      <c r="AR80" s="393">
        <f>IF(ISERROR(AO80/AP80),10,(AO80/AP80))</f>
        <v>10</v>
      </c>
      <c r="AS80" s="394"/>
      <c r="AT80" s="395"/>
      <c r="AU80" s="158"/>
      <c r="AV80" s="402">
        <f>E82+O82+X82</f>
        <v>0</v>
      </c>
      <c r="AW80" s="403"/>
      <c r="AX80" s="402">
        <f>N81+W81+AF81</f>
        <v>0</v>
      </c>
      <c r="AY80" s="403"/>
      <c r="AZ80" s="408">
        <f>IF(ISERROR(AV80/AX80),0,(AV80/AX80))</f>
        <v>0</v>
      </c>
      <c r="BA80" s="159"/>
      <c r="BB80" s="183"/>
      <c r="BC80" s="190"/>
      <c r="BD80" s="10"/>
      <c r="BE80" s="436" t="str">
        <f>+入力!AS35</f>
        <v/>
      </c>
      <c r="BF80" s="436"/>
      <c r="BG80" s="436" t="str">
        <f>+入力!AS36</f>
        <v/>
      </c>
      <c r="BH80" s="436"/>
      <c r="BI80" s="436" t="str">
        <f>+入力!AS37</f>
        <v/>
      </c>
      <c r="BJ80" s="436"/>
      <c r="BK80" s="194"/>
    </row>
    <row r="81" spans="1:63" ht="13.5" customHeight="1">
      <c r="A81" s="365"/>
      <c r="B81" s="369"/>
      <c r="C81" s="370"/>
      <c r="D81" s="348"/>
      <c r="E81" s="297"/>
      <c r="G81" s="374"/>
      <c r="H81" s="375"/>
      <c r="I81" s="375"/>
      <c r="J81" s="375"/>
      <c r="K81" s="375"/>
      <c r="L81" s="375"/>
      <c r="M81" s="376"/>
      <c r="N81" s="160"/>
      <c r="O81" s="161">
        <f>IF(O80=1,0,IF(S83="棄",1,0))</f>
        <v>0</v>
      </c>
      <c r="P81" s="162">
        <f>IF(R81&gt;T81,1,0)</f>
        <v>0</v>
      </c>
      <c r="Q81" s="381"/>
      <c r="R81" s="269" t="str">
        <f>+入力!AO11</f>
        <v/>
      </c>
      <c r="S81" s="277" t="s">
        <v>98</v>
      </c>
      <c r="T81" s="270" t="str">
        <f>+入力!AS11</f>
        <v/>
      </c>
      <c r="U81" s="162">
        <f>IF(T81&gt;R81,1,0)</f>
        <v>0</v>
      </c>
      <c r="V81" s="270"/>
      <c r="W81" s="160">
        <f>SUM(T80:T82)</f>
        <v>0</v>
      </c>
      <c r="X81" s="161">
        <f>IF(X80=1,0,IF(AB83="棄",1,0))</f>
        <v>0</v>
      </c>
      <c r="Y81" s="162">
        <f>IF(AA81&gt;AC81,1,0)</f>
        <v>0</v>
      </c>
      <c r="Z81" s="381"/>
      <c r="AA81" s="269" t="str">
        <f>+入力!AO21</f>
        <v/>
      </c>
      <c r="AB81" s="277" t="s">
        <v>98</v>
      </c>
      <c r="AC81" s="270" t="str">
        <f>+入力!AS21</f>
        <v/>
      </c>
      <c r="AD81" s="162">
        <f>IF(AC81&gt;AA81,1,0)</f>
        <v>0</v>
      </c>
      <c r="AE81" s="277"/>
      <c r="AF81" s="162">
        <f>SUM(AC80:AC82)</f>
        <v>0</v>
      </c>
      <c r="AG81" s="166">
        <f>AJ81*100+AU81*10+BA81</f>
        <v>111</v>
      </c>
      <c r="AH81" s="388"/>
      <c r="AI81" s="388"/>
      <c r="AJ81" s="167">
        <f>RANK(AI80,$AI$80:$AI$91)</f>
        <v>1</v>
      </c>
      <c r="AK81" s="388"/>
      <c r="AL81" s="404"/>
      <c r="AM81" s="405"/>
      <c r="AN81" s="166">
        <f>E81+O81+X81</f>
        <v>0</v>
      </c>
      <c r="AO81" s="388"/>
      <c r="AP81" s="388"/>
      <c r="AQ81" s="391"/>
      <c r="AR81" s="396"/>
      <c r="AS81" s="397"/>
      <c r="AT81" s="398"/>
      <c r="AU81" s="168">
        <f>RANK(AR80,$AR$80:$AR$91)</f>
        <v>1</v>
      </c>
      <c r="AV81" s="404"/>
      <c r="AW81" s="405"/>
      <c r="AX81" s="404"/>
      <c r="AY81" s="405"/>
      <c r="AZ81" s="409"/>
      <c r="BA81" s="159">
        <f>RANK(AZ80,$AZ$80:$AZ$91)</f>
        <v>1</v>
      </c>
      <c r="BD81" s="10"/>
      <c r="BE81" s="436"/>
      <c r="BF81" s="436"/>
      <c r="BG81" s="436"/>
      <c r="BH81" s="436"/>
      <c r="BI81" s="436"/>
      <c r="BJ81" s="436"/>
      <c r="BK81" s="194"/>
    </row>
    <row r="82" spans="1:63" ht="13.5" customHeight="1">
      <c r="A82" s="365"/>
      <c r="B82" s="369"/>
      <c r="C82" s="370"/>
      <c r="D82" s="348"/>
      <c r="E82" s="297"/>
      <c r="G82" s="374"/>
      <c r="H82" s="375"/>
      <c r="I82" s="375"/>
      <c r="J82" s="375"/>
      <c r="K82" s="375"/>
      <c r="L82" s="375"/>
      <c r="M82" s="376"/>
      <c r="N82" s="160"/>
      <c r="O82" s="161">
        <f>SUM(R80:R82)</f>
        <v>0</v>
      </c>
      <c r="P82" s="162">
        <f>IF(R82&gt;T82,1,0)</f>
        <v>0</v>
      </c>
      <c r="Q82" s="381"/>
      <c r="R82" s="269" t="str">
        <f>+入力!AO12</f>
        <v/>
      </c>
      <c r="S82" s="277" t="s">
        <v>98</v>
      </c>
      <c r="T82" s="270" t="str">
        <f>+入力!AS12</f>
        <v/>
      </c>
      <c r="U82" s="162">
        <f>IF(T82&gt;R82,1,0)</f>
        <v>0</v>
      </c>
      <c r="V82" s="270"/>
      <c r="W82" s="160"/>
      <c r="X82" s="161">
        <f>SUM(AA80:AA82)</f>
        <v>0</v>
      </c>
      <c r="Y82" s="162">
        <f>IF(AA82&gt;AC82,1,0)</f>
        <v>0</v>
      </c>
      <c r="Z82" s="381"/>
      <c r="AA82" s="269" t="str">
        <f>+入力!AO22</f>
        <v/>
      </c>
      <c r="AB82" s="277" t="s">
        <v>98</v>
      </c>
      <c r="AC82" s="270" t="str">
        <f>+入力!AS22</f>
        <v/>
      </c>
      <c r="AD82" s="162">
        <f>IF(AC82&gt;AA82,1,0)</f>
        <v>0</v>
      </c>
      <c r="AE82" s="277"/>
      <c r="AF82" s="162"/>
      <c r="AG82" s="166"/>
      <c r="AH82" s="388"/>
      <c r="AI82" s="388"/>
      <c r="AJ82" s="167"/>
      <c r="AK82" s="388"/>
      <c r="AL82" s="404"/>
      <c r="AM82" s="405"/>
      <c r="AN82" s="166"/>
      <c r="AO82" s="388"/>
      <c r="AP82" s="388"/>
      <c r="AQ82" s="391"/>
      <c r="AR82" s="396"/>
      <c r="AS82" s="397"/>
      <c r="AT82" s="398"/>
      <c r="AU82" s="168"/>
      <c r="AV82" s="404"/>
      <c r="AW82" s="405"/>
      <c r="AX82" s="404"/>
      <c r="AY82" s="405"/>
      <c r="AZ82" s="409"/>
      <c r="BA82" s="159"/>
      <c r="BD82" s="10"/>
      <c r="BE82" s="436"/>
      <c r="BF82" s="436"/>
      <c r="BG82" s="436"/>
      <c r="BH82" s="436"/>
      <c r="BI82" s="436"/>
      <c r="BJ82" s="436"/>
      <c r="BK82" s="194"/>
    </row>
    <row r="83" spans="1:63" s="186" customFormat="1" ht="18.75" customHeight="1">
      <c r="A83" s="366"/>
      <c r="B83" s="382" t="str">
        <f>VLOOKUP(B80,DB!$B$2:$C$49,2,0)</f>
        <v>(滋　賀)</v>
      </c>
      <c r="C83" s="383"/>
      <c r="D83" s="310">
        <f>VLOOKUP(B83,DB!$C$2:$D$49,2,0)</f>
        <v>26</v>
      </c>
      <c r="E83" s="298" t="s">
        <v>63</v>
      </c>
      <c r="F83" s="299"/>
      <c r="G83" s="377"/>
      <c r="H83" s="378"/>
      <c r="I83" s="378"/>
      <c r="J83" s="378"/>
      <c r="K83" s="378"/>
      <c r="L83" s="378"/>
      <c r="M83" s="379"/>
      <c r="N83" s="169"/>
      <c r="O83" s="170">
        <f>IF(R83=T83,0,1)</f>
        <v>0</v>
      </c>
      <c r="P83" s="171"/>
      <c r="Q83" s="271"/>
      <c r="R83" s="173">
        <f>SUM(P80:P82)</f>
        <v>0</v>
      </c>
      <c r="S83" s="174" t="s">
        <v>98</v>
      </c>
      <c r="T83" s="173">
        <f>SUM(U80:U82)</f>
        <v>0</v>
      </c>
      <c r="U83" s="175"/>
      <c r="V83" s="176"/>
      <c r="W83" s="177"/>
      <c r="X83" s="170">
        <f>IF(AA83=AC83,0,1)</f>
        <v>0</v>
      </c>
      <c r="Y83" s="175"/>
      <c r="Z83" s="178"/>
      <c r="AA83" s="173">
        <f>SUM(Y80:Y82)</f>
        <v>0</v>
      </c>
      <c r="AB83" s="174" t="s">
        <v>98</v>
      </c>
      <c r="AC83" s="173">
        <f>SUM(AD80:AD82)</f>
        <v>0</v>
      </c>
      <c r="AD83" s="175"/>
      <c r="AE83" s="173"/>
      <c r="AF83" s="175"/>
      <c r="AG83" s="179"/>
      <c r="AH83" s="389"/>
      <c r="AI83" s="389"/>
      <c r="AJ83" s="180"/>
      <c r="AK83" s="389"/>
      <c r="AL83" s="406"/>
      <c r="AM83" s="407"/>
      <c r="AN83" s="179"/>
      <c r="AO83" s="389"/>
      <c r="AP83" s="389"/>
      <c r="AQ83" s="392"/>
      <c r="AR83" s="399"/>
      <c r="AS83" s="400"/>
      <c r="AT83" s="401"/>
      <c r="AU83" s="181"/>
      <c r="AV83" s="406"/>
      <c r="AW83" s="407"/>
      <c r="AX83" s="406"/>
      <c r="AY83" s="407"/>
      <c r="AZ83" s="410"/>
      <c r="BA83" s="182"/>
      <c r="BB83" s="130"/>
      <c r="BC83" s="129"/>
      <c r="BD83" s="10"/>
      <c r="BE83" s="223"/>
      <c r="BF83" s="223"/>
      <c r="BG83" s="440">
        <f>+入力!AU36</f>
        <v>0</v>
      </c>
      <c r="BH83" s="440"/>
      <c r="BI83" s="223"/>
      <c r="BJ83" s="223"/>
      <c r="BK83" s="194"/>
    </row>
    <row r="84" spans="1:63" ht="13.5" customHeight="1">
      <c r="A84" s="364" t="str">
        <f>IF(AF91&lt;6,"",RANK(AG85,$AG$81:$AG$91,1))</f>
        <v/>
      </c>
      <c r="B84" s="367" t="str">
        <f>Q79</f>
        <v>益城中央</v>
      </c>
      <c r="C84" s="368"/>
      <c r="D84" s="347">
        <f>VLOOKUP(B84,DB!$B$2:$D$49,3,0)</f>
        <v>44</v>
      </c>
      <c r="E84" s="300">
        <f>IF(H87&gt;J87,1,0)</f>
        <v>0</v>
      </c>
      <c r="F84" s="296">
        <f>IF(H84&gt;J84,1,0)</f>
        <v>0</v>
      </c>
      <c r="G84" s="380" t="str">
        <f>IF(H87&gt;=2,"○",IF(J87&gt;=2,"●",""))</f>
        <v/>
      </c>
      <c r="H84" s="267" t="str">
        <f>IF(AND(R80=0, T80=0), "",T80)</f>
        <v/>
      </c>
      <c r="I84" s="154" t="s">
        <v>63</v>
      </c>
      <c r="J84" s="268" t="str">
        <f>IF(AND(R80=0, T80=0), "",R80)</f>
        <v/>
      </c>
      <c r="K84" s="154"/>
      <c r="L84" s="152">
        <f>IF(J84&gt;H84,1,0)</f>
        <v>0</v>
      </c>
      <c r="M84" s="268"/>
      <c r="N84" s="156">
        <f>IF(H87&gt;=J87,0,1)</f>
        <v>0</v>
      </c>
      <c r="O84" s="152"/>
      <c r="P84" s="152"/>
      <c r="Q84" s="371"/>
      <c r="R84" s="372"/>
      <c r="S84" s="372"/>
      <c r="T84" s="372"/>
      <c r="U84" s="372"/>
      <c r="V84" s="373"/>
      <c r="W84" s="152"/>
      <c r="X84" s="151">
        <f>IF(AA87&gt;AC87,1,0)</f>
        <v>0</v>
      </c>
      <c r="Y84" s="152">
        <f>IF(AA84&gt;AC84,1,0)</f>
        <v>0</v>
      </c>
      <c r="Z84" s="380" t="str">
        <f>IF(AA87&gt;=2,"○",IF(AC87&gt;=2,"●",""))</f>
        <v/>
      </c>
      <c r="AA84" s="267" t="str">
        <f>+入力!AO30</f>
        <v/>
      </c>
      <c r="AB84" s="154" t="s">
        <v>63</v>
      </c>
      <c r="AC84" s="268" t="str">
        <f>+入力!AS30</f>
        <v/>
      </c>
      <c r="AD84" s="152">
        <f>IF(AC84&gt;AA84,1,0)</f>
        <v>0</v>
      </c>
      <c r="AE84" s="154"/>
      <c r="AF84" s="156">
        <f>IF(AA87&gt;=AC87,0,1)</f>
        <v>0</v>
      </c>
      <c r="AG84" s="157"/>
      <c r="AH84" s="387">
        <f>E87+X87</f>
        <v>0</v>
      </c>
      <c r="AI84" s="387">
        <f>(AK84*2)+AL84</f>
        <v>0</v>
      </c>
      <c r="AJ84" s="156"/>
      <c r="AK84" s="387">
        <f>E84+O84+X84</f>
        <v>0</v>
      </c>
      <c r="AL84" s="402">
        <f>N84+W84+AF84-AN85</f>
        <v>0</v>
      </c>
      <c r="AM84" s="403"/>
      <c r="AN84" s="157"/>
      <c r="AO84" s="387">
        <f>H87+R87+AA87</f>
        <v>0</v>
      </c>
      <c r="AP84" s="387">
        <f>J87+T87+AC87</f>
        <v>0</v>
      </c>
      <c r="AQ84" s="390" t="str">
        <f>IF(AR84=10,"MAX",AR84)</f>
        <v>MAX</v>
      </c>
      <c r="AR84" s="393">
        <f>IF(ISERROR(AO84/AP84),10,(AO84/AP84))</f>
        <v>10</v>
      </c>
      <c r="AS84" s="394"/>
      <c r="AT84" s="395"/>
      <c r="AU84" s="158"/>
      <c r="AV84" s="402">
        <f>E86+O86+X86</f>
        <v>0</v>
      </c>
      <c r="AW84" s="403"/>
      <c r="AX84" s="402">
        <f>N85+W85+AF85</f>
        <v>0</v>
      </c>
      <c r="AY84" s="403"/>
      <c r="AZ84" s="408">
        <f>IF(ISERROR(AV84/AX84),0,(AV84/AX84))</f>
        <v>0</v>
      </c>
      <c r="BA84" s="187"/>
      <c r="BD84" s="10"/>
      <c r="BE84" s="223"/>
      <c r="BF84" s="223"/>
      <c r="BG84" s="440"/>
      <c r="BH84" s="440"/>
      <c r="BI84" s="223"/>
      <c r="BJ84" s="223"/>
      <c r="BK84" s="194"/>
    </row>
    <row r="85" spans="1:63" ht="13.5" customHeight="1">
      <c r="A85" s="365"/>
      <c r="B85" s="369"/>
      <c r="C85" s="370"/>
      <c r="D85" s="348"/>
      <c r="E85" s="301">
        <f>IF(E84=1,0,IF(I87="棄",1,0))</f>
        <v>0</v>
      </c>
      <c r="F85" s="293">
        <f>IF(H85&gt;J85,1,0)</f>
        <v>0</v>
      </c>
      <c r="G85" s="381"/>
      <c r="H85" s="269" t="str">
        <f>IF(AND(R81=0, T81=0), "",T81)</f>
        <v/>
      </c>
      <c r="I85" s="277" t="s">
        <v>63</v>
      </c>
      <c r="J85" s="270" t="str">
        <f>IF(AND(R81=0, T81=0), "",R81)</f>
        <v/>
      </c>
      <c r="K85" s="277"/>
      <c r="L85" s="162">
        <f>IF(J85&gt;H85,1,0)</f>
        <v>0</v>
      </c>
      <c r="M85" s="270"/>
      <c r="N85" s="160">
        <f>SUM(J84:J86)</f>
        <v>0</v>
      </c>
      <c r="O85" s="162"/>
      <c r="P85" s="162"/>
      <c r="Q85" s="374"/>
      <c r="R85" s="375"/>
      <c r="S85" s="375"/>
      <c r="T85" s="375"/>
      <c r="U85" s="375"/>
      <c r="V85" s="376"/>
      <c r="W85" s="162"/>
      <c r="X85" s="161">
        <f>IF(X84=1,0,IF(AB87="棄",1,0))</f>
        <v>0</v>
      </c>
      <c r="Y85" s="162">
        <f>IF(AA85&gt;AC85,1,0)</f>
        <v>0</v>
      </c>
      <c r="Z85" s="381"/>
      <c r="AA85" s="269" t="str">
        <f>+入力!AO31</f>
        <v/>
      </c>
      <c r="AB85" s="277" t="s">
        <v>98</v>
      </c>
      <c r="AC85" s="270" t="str">
        <f>+入力!AS31</f>
        <v/>
      </c>
      <c r="AD85" s="162">
        <f>IF(AC85&gt;AA85,1,0)</f>
        <v>0</v>
      </c>
      <c r="AE85" s="277"/>
      <c r="AF85" s="160">
        <f>SUM(AC84:AC86)</f>
        <v>0</v>
      </c>
      <c r="AG85" s="166">
        <f>AJ85*100+AU85*10+BA85</f>
        <v>111</v>
      </c>
      <c r="AH85" s="388"/>
      <c r="AI85" s="388"/>
      <c r="AJ85" s="167">
        <f>RANK(AI84,$AI$80:$AI$91)</f>
        <v>1</v>
      </c>
      <c r="AK85" s="388"/>
      <c r="AL85" s="404"/>
      <c r="AM85" s="405"/>
      <c r="AN85" s="166">
        <f>E85+O85+X85</f>
        <v>0</v>
      </c>
      <c r="AO85" s="388"/>
      <c r="AP85" s="388"/>
      <c r="AQ85" s="391"/>
      <c r="AR85" s="396"/>
      <c r="AS85" s="397"/>
      <c r="AT85" s="398"/>
      <c r="AU85" s="168">
        <f>RANK(AR84,$AR$80:$AR$91)</f>
        <v>1</v>
      </c>
      <c r="AV85" s="404"/>
      <c r="AW85" s="405"/>
      <c r="AX85" s="404"/>
      <c r="AY85" s="405"/>
      <c r="AZ85" s="409"/>
      <c r="BA85" s="159">
        <f>RANK(AZ84,$AZ$80:$AZ$91)</f>
        <v>1</v>
      </c>
      <c r="BD85" s="10"/>
      <c r="BE85" s="223"/>
      <c r="BF85" s="223"/>
      <c r="BG85" s="440"/>
      <c r="BH85" s="440"/>
      <c r="BI85" s="223"/>
      <c r="BJ85" s="223"/>
      <c r="BK85" s="194"/>
    </row>
    <row r="86" spans="1:63" ht="13.5" customHeight="1">
      <c r="A86" s="365"/>
      <c r="B86" s="369"/>
      <c r="C86" s="370"/>
      <c r="D86" s="348"/>
      <c r="E86" s="301">
        <f>SUM(H84:H86)</f>
        <v>0</v>
      </c>
      <c r="F86" s="293">
        <f>IF(H86&gt;J86,1,0)</f>
        <v>0</v>
      </c>
      <c r="G86" s="381"/>
      <c r="H86" s="269" t="str">
        <f>IF(AND(R82=0, T82=0), "",T82)</f>
        <v/>
      </c>
      <c r="I86" s="277" t="s">
        <v>63</v>
      </c>
      <c r="J86" s="270" t="str">
        <f>IF(AND(R82=0, T82=0), "",R82)</f>
        <v/>
      </c>
      <c r="K86" s="277"/>
      <c r="L86" s="162">
        <f>IF(J86&gt;H86,1,0)</f>
        <v>0</v>
      </c>
      <c r="M86" s="270"/>
      <c r="N86" s="160"/>
      <c r="O86" s="162"/>
      <c r="P86" s="162"/>
      <c r="Q86" s="374"/>
      <c r="R86" s="375"/>
      <c r="S86" s="375"/>
      <c r="T86" s="375"/>
      <c r="U86" s="375"/>
      <c r="V86" s="376"/>
      <c r="W86" s="162"/>
      <c r="X86" s="161">
        <f>SUM(AA84:AA86)</f>
        <v>0</v>
      </c>
      <c r="Y86" s="162">
        <f>IF(AA86&gt;AC86,1,0)</f>
        <v>0</v>
      </c>
      <c r="Z86" s="381"/>
      <c r="AA86" s="269" t="str">
        <f>+入力!AO32</f>
        <v/>
      </c>
      <c r="AB86" s="277" t="s">
        <v>98</v>
      </c>
      <c r="AC86" s="270" t="str">
        <f>+入力!AS32</f>
        <v/>
      </c>
      <c r="AD86" s="162">
        <f>IF(AC86&gt;AA86,1,0)</f>
        <v>0</v>
      </c>
      <c r="AE86" s="277"/>
      <c r="AF86" s="160"/>
      <c r="AG86" s="166"/>
      <c r="AH86" s="388"/>
      <c r="AI86" s="388"/>
      <c r="AJ86" s="167"/>
      <c r="AK86" s="388"/>
      <c r="AL86" s="404"/>
      <c r="AM86" s="405"/>
      <c r="AN86" s="166"/>
      <c r="AO86" s="388"/>
      <c r="AP86" s="388"/>
      <c r="AQ86" s="391"/>
      <c r="AR86" s="396"/>
      <c r="AS86" s="397"/>
      <c r="AT86" s="398"/>
      <c r="AU86" s="168"/>
      <c r="AV86" s="404"/>
      <c r="AW86" s="405"/>
      <c r="AX86" s="404"/>
      <c r="AY86" s="405"/>
      <c r="AZ86" s="409"/>
      <c r="BA86" s="159"/>
      <c r="BC86" s="441" t="str">
        <f>IF(BG83&gt;BG72,"W","L")</f>
        <v>L</v>
      </c>
      <c r="BD86" s="385" t="str">
        <f>IF(AH80+AH84+AH88=6,入力!AV36,"")</f>
        <v/>
      </c>
      <c r="BE86" s="386"/>
      <c r="BF86" s="386"/>
      <c r="BG86" s="386"/>
      <c r="BH86" s="386"/>
      <c r="BI86" s="386"/>
      <c r="BJ86" s="215"/>
      <c r="BK86" s="216"/>
    </row>
    <row r="87" spans="1:63" s="186" customFormat="1" ht="18.75" customHeight="1">
      <c r="A87" s="366"/>
      <c r="B87" s="382" t="str">
        <f>VLOOKUP(B84,DB!$B$2:$C$49,2,0)</f>
        <v>(熊　本)</v>
      </c>
      <c r="C87" s="383"/>
      <c r="D87" s="310">
        <f>VLOOKUP(B87,DB!$C$2:$D$49,2,0)</f>
        <v>44</v>
      </c>
      <c r="E87" s="302">
        <f>IF(H87=J87,0,1)</f>
        <v>0</v>
      </c>
      <c r="F87" s="299"/>
      <c r="G87" s="178"/>
      <c r="H87" s="173">
        <f>SUM(F84:F86)</f>
        <v>0</v>
      </c>
      <c r="I87" s="173" t="str">
        <f>S83</f>
        <v>-</v>
      </c>
      <c r="J87" s="173">
        <f>SUM(L84:L86)</f>
        <v>0</v>
      </c>
      <c r="K87" s="173"/>
      <c r="L87" s="171"/>
      <c r="M87" s="272"/>
      <c r="N87" s="169"/>
      <c r="O87" s="171"/>
      <c r="P87" s="171"/>
      <c r="Q87" s="377"/>
      <c r="R87" s="378"/>
      <c r="S87" s="378"/>
      <c r="T87" s="378"/>
      <c r="U87" s="378"/>
      <c r="V87" s="379"/>
      <c r="W87" s="171"/>
      <c r="X87" s="170">
        <f>IF(AA87=AC87,0,1)</f>
        <v>0</v>
      </c>
      <c r="Y87" s="171"/>
      <c r="Z87" s="271"/>
      <c r="AA87" s="173">
        <f>SUM(Y84:Y86)</f>
        <v>0</v>
      </c>
      <c r="AB87" s="174" t="s">
        <v>98</v>
      </c>
      <c r="AC87" s="173">
        <f>SUM(AD84:AD86)</f>
        <v>0</v>
      </c>
      <c r="AD87" s="175"/>
      <c r="AE87" s="173"/>
      <c r="AF87" s="177"/>
      <c r="AG87" s="179"/>
      <c r="AH87" s="389"/>
      <c r="AI87" s="389"/>
      <c r="AJ87" s="180"/>
      <c r="AK87" s="389"/>
      <c r="AL87" s="406"/>
      <c r="AM87" s="407"/>
      <c r="AN87" s="179"/>
      <c r="AO87" s="389"/>
      <c r="AP87" s="389"/>
      <c r="AQ87" s="392"/>
      <c r="AR87" s="399"/>
      <c r="AS87" s="400"/>
      <c r="AT87" s="401"/>
      <c r="AU87" s="181"/>
      <c r="AV87" s="406"/>
      <c r="AW87" s="407"/>
      <c r="AX87" s="406"/>
      <c r="AY87" s="407"/>
      <c r="AZ87" s="410"/>
      <c r="BA87" s="189"/>
      <c r="BB87" s="183"/>
      <c r="BC87" s="441"/>
      <c r="BD87" s="385"/>
      <c r="BE87" s="386"/>
      <c r="BF87" s="386"/>
      <c r="BG87" s="386"/>
      <c r="BH87" s="386"/>
      <c r="BI87" s="386"/>
      <c r="BJ87" s="417" t="str">
        <f>IFERROR(VLOOKUP(BD86,DB!$B$2:$C$49,2,0),"")</f>
        <v/>
      </c>
      <c r="BK87" s="418"/>
    </row>
    <row r="88" spans="1:63" ht="13.5" customHeight="1">
      <c r="A88" s="364" t="str">
        <f>IF(AF91&lt;6,"",RANK(AG89,$AG$81:$AG$91,1))</f>
        <v/>
      </c>
      <c r="B88" s="367" t="str">
        <f>Z79</f>
        <v>夢が丘</v>
      </c>
      <c r="C88" s="368"/>
      <c r="D88" s="347">
        <f>VLOOKUP(B88,DB!$B$2:$D$49,3,0)</f>
        <v>36</v>
      </c>
      <c r="E88" s="300">
        <f>IF(H91&gt;J91,1,0)</f>
        <v>0</v>
      </c>
      <c r="F88" s="296">
        <f>IF(H88&gt;J88,1,0)</f>
        <v>0</v>
      </c>
      <c r="G88" s="380" t="str">
        <f>IF(H91&gt;=2,"○",IF(J91&gt;=2,"●",""))</f>
        <v/>
      </c>
      <c r="H88" s="267" t="str">
        <f>IF(AND(AC80=0, AA80=0), "",AC80)</f>
        <v/>
      </c>
      <c r="I88" s="154" t="s">
        <v>63</v>
      </c>
      <c r="J88" s="268" t="str">
        <f>IF(AND(AA80=0, AC80=0), "",AA80)</f>
        <v/>
      </c>
      <c r="K88" s="154"/>
      <c r="L88" s="152">
        <f>IF(J88&gt;H88,1,0)</f>
        <v>0</v>
      </c>
      <c r="M88" s="268"/>
      <c r="N88" s="156">
        <f>IF(H91&gt;=J91,0,1)</f>
        <v>0</v>
      </c>
      <c r="O88" s="151">
        <f>IF(R91&gt;T91,1,0)</f>
        <v>0</v>
      </c>
      <c r="P88" s="152">
        <f>IF(R88&gt;T88,1,0)</f>
        <v>0</v>
      </c>
      <c r="Q88" s="380" t="str">
        <f>IF(R91&gt;=2,"○",IF(T91&gt;=2,"●",""))</f>
        <v/>
      </c>
      <c r="R88" s="267" t="str">
        <f>IF(AND(AC84=0, AA84=0), "",AC84)</f>
        <v/>
      </c>
      <c r="S88" s="154" t="s">
        <v>63</v>
      </c>
      <c r="T88" s="268" t="str">
        <f>IF(AND(AA84=0, AC84=0), "",AA84)</f>
        <v/>
      </c>
      <c r="U88" s="152">
        <f>IF(T88&gt;R88,1,0)</f>
        <v>0</v>
      </c>
      <c r="V88" s="268"/>
      <c r="W88" s="156">
        <f>IF(R91&gt;=T91,0,1)</f>
        <v>0</v>
      </c>
      <c r="X88" s="152"/>
      <c r="Y88" s="152"/>
      <c r="Z88" s="371"/>
      <c r="AA88" s="372"/>
      <c r="AB88" s="372"/>
      <c r="AC88" s="372"/>
      <c r="AD88" s="372"/>
      <c r="AE88" s="372"/>
      <c r="AF88" s="152"/>
      <c r="AG88" s="157"/>
      <c r="AH88" s="387">
        <f>O91+E91</f>
        <v>0</v>
      </c>
      <c r="AI88" s="387">
        <f>(AK88*2)+AL88</f>
        <v>0</v>
      </c>
      <c r="AJ88" s="156"/>
      <c r="AK88" s="387">
        <f>E88+O88+X88</f>
        <v>0</v>
      </c>
      <c r="AL88" s="402">
        <f>N88+W88+AF88-AN89</f>
        <v>0</v>
      </c>
      <c r="AM88" s="403"/>
      <c r="AN88" s="157"/>
      <c r="AO88" s="387">
        <f>H91+R91+AA91</f>
        <v>0</v>
      </c>
      <c r="AP88" s="387">
        <f>J91+T91+AC91</f>
        <v>0</v>
      </c>
      <c r="AQ88" s="390" t="str">
        <f>IF(AR88=10,"MAX",AR88)</f>
        <v>MAX</v>
      </c>
      <c r="AR88" s="393">
        <f>IF(ISERROR(AO88/AP88),10,(AO88/AP88))</f>
        <v>10</v>
      </c>
      <c r="AS88" s="394"/>
      <c r="AT88" s="395"/>
      <c r="AU88" s="158"/>
      <c r="AV88" s="402">
        <f>E90+O90+X90</f>
        <v>0</v>
      </c>
      <c r="AW88" s="403"/>
      <c r="AX88" s="402">
        <f>N89+W89+AF89</f>
        <v>0</v>
      </c>
      <c r="AY88" s="403"/>
      <c r="AZ88" s="408">
        <f>IF(ISERROR(AV88/AX88),0,(AV88/AX88))</f>
        <v>0</v>
      </c>
      <c r="BA88" s="159"/>
      <c r="BC88" s="441"/>
      <c r="BD88" s="385"/>
      <c r="BE88" s="386"/>
      <c r="BF88" s="386"/>
      <c r="BG88" s="386"/>
      <c r="BH88" s="386"/>
      <c r="BI88" s="386"/>
      <c r="BJ88" s="417"/>
      <c r="BK88" s="418"/>
    </row>
    <row r="89" spans="1:63" ht="13.5" customHeight="1">
      <c r="A89" s="365"/>
      <c r="B89" s="369"/>
      <c r="C89" s="370"/>
      <c r="D89" s="348"/>
      <c r="E89" s="301">
        <f>IF(E88=1,0,IF(I91="棄",1,0))</f>
        <v>0</v>
      </c>
      <c r="F89" s="293">
        <f>IF(H89&gt;J89,1,0)</f>
        <v>0</v>
      </c>
      <c r="G89" s="381"/>
      <c r="H89" s="269" t="str">
        <f>IF(AND(AC81=0, AA81=0), "",AC81)</f>
        <v/>
      </c>
      <c r="I89" s="277" t="s">
        <v>63</v>
      </c>
      <c r="J89" s="270" t="str">
        <f>IF(AND(AA81=0, AC81=0), "",AA81)</f>
        <v/>
      </c>
      <c r="K89" s="277"/>
      <c r="L89" s="162">
        <f>IF(J89&gt;H89,1,0)</f>
        <v>0</v>
      </c>
      <c r="M89" s="270"/>
      <c r="N89" s="160">
        <f>SUM(J88:J90)</f>
        <v>0</v>
      </c>
      <c r="O89" s="161">
        <f>IF(O88=1,0,IF(S91="棄",1,0))</f>
        <v>0</v>
      </c>
      <c r="P89" s="162">
        <f>IF(R89&gt;T89,1,0)</f>
        <v>0</v>
      </c>
      <c r="Q89" s="381"/>
      <c r="R89" s="269" t="str">
        <f>IF(AND(AC85=0, AA85=0), "",AC85)</f>
        <v/>
      </c>
      <c r="S89" s="277" t="s">
        <v>63</v>
      </c>
      <c r="T89" s="270" t="str">
        <f>IF(AND(AA85=0, AC85=0), "",AA85)</f>
        <v/>
      </c>
      <c r="U89" s="162">
        <f>IF(T89&gt;R89,1,0)</f>
        <v>0</v>
      </c>
      <c r="V89" s="270"/>
      <c r="W89" s="160">
        <f>SUM(T88:T90)</f>
        <v>0</v>
      </c>
      <c r="X89" s="162"/>
      <c r="Y89" s="162"/>
      <c r="Z89" s="374"/>
      <c r="AA89" s="375"/>
      <c r="AB89" s="375"/>
      <c r="AC89" s="375"/>
      <c r="AD89" s="375"/>
      <c r="AE89" s="375"/>
      <c r="AF89" s="162"/>
      <c r="AG89" s="166">
        <f>AJ89*100+AU89*10+BA89</f>
        <v>111</v>
      </c>
      <c r="AH89" s="388"/>
      <c r="AI89" s="388"/>
      <c r="AJ89" s="167">
        <f>RANK(AI88,$AI$80:$AI$91)</f>
        <v>1</v>
      </c>
      <c r="AK89" s="388"/>
      <c r="AL89" s="404"/>
      <c r="AM89" s="405"/>
      <c r="AN89" s="166">
        <f>E89+O89+X89</f>
        <v>0</v>
      </c>
      <c r="AO89" s="388"/>
      <c r="AP89" s="388"/>
      <c r="AQ89" s="391"/>
      <c r="AR89" s="396"/>
      <c r="AS89" s="397"/>
      <c r="AT89" s="398"/>
      <c r="AU89" s="168">
        <f>RANK(AR88,$AR$80:$AR$91)</f>
        <v>1</v>
      </c>
      <c r="AV89" s="404"/>
      <c r="AW89" s="405"/>
      <c r="AX89" s="404"/>
      <c r="AY89" s="405"/>
      <c r="AZ89" s="409"/>
      <c r="BA89" s="159">
        <f>RANK(AZ88,$AZ$80:$AZ$91)</f>
        <v>1</v>
      </c>
      <c r="BC89" s="441"/>
      <c r="BD89" s="385"/>
      <c r="BE89" s="386"/>
      <c r="BF89" s="386"/>
      <c r="BG89" s="386"/>
      <c r="BH89" s="386"/>
      <c r="BI89" s="386"/>
      <c r="BJ89" s="417"/>
      <c r="BK89" s="418"/>
    </row>
    <row r="90" spans="1:63" ht="13.5" customHeight="1">
      <c r="A90" s="365"/>
      <c r="B90" s="369"/>
      <c r="C90" s="370"/>
      <c r="D90" s="348"/>
      <c r="E90" s="301">
        <f>SUM(H88:H90)</f>
        <v>0</v>
      </c>
      <c r="F90" s="293">
        <f>IF(H90&gt;J90,1,0)</f>
        <v>0</v>
      </c>
      <c r="G90" s="381"/>
      <c r="H90" s="269" t="str">
        <f>IF(AND(AC82=0, AA82=0), "",AC82)</f>
        <v/>
      </c>
      <c r="I90" s="277" t="s">
        <v>63</v>
      </c>
      <c r="J90" s="270" t="str">
        <f>IF(AND(AA82=0, AC82=0), "",AA82)</f>
        <v/>
      </c>
      <c r="K90" s="277"/>
      <c r="L90" s="162">
        <f>IF(J90&gt;H90,1,0)</f>
        <v>0</v>
      </c>
      <c r="M90" s="270"/>
      <c r="N90" s="160"/>
      <c r="O90" s="161">
        <f>SUM(R88:R90)</f>
        <v>0</v>
      </c>
      <c r="P90" s="162">
        <f>IF(R90&gt;T90,1,0)</f>
        <v>0</v>
      </c>
      <c r="Q90" s="381"/>
      <c r="R90" s="269" t="str">
        <f>IF(AND(AC86=0, AA86=0), "",AC86)</f>
        <v/>
      </c>
      <c r="S90" s="277" t="s">
        <v>63</v>
      </c>
      <c r="T90" s="270" t="str">
        <f>IF(AND(AA86=0, AC86=0), "",AA86)</f>
        <v/>
      </c>
      <c r="U90" s="162">
        <f>IF(T90&gt;R90,1,0)</f>
        <v>0</v>
      </c>
      <c r="V90" s="270"/>
      <c r="W90" s="160"/>
      <c r="X90" s="162"/>
      <c r="Y90" s="162"/>
      <c r="Z90" s="374"/>
      <c r="AA90" s="375"/>
      <c r="AB90" s="375"/>
      <c r="AC90" s="375"/>
      <c r="AD90" s="375"/>
      <c r="AE90" s="375"/>
      <c r="AF90" s="162"/>
      <c r="AG90" s="166"/>
      <c r="AH90" s="388"/>
      <c r="AI90" s="388"/>
      <c r="AJ90" s="167"/>
      <c r="AK90" s="388"/>
      <c r="AL90" s="404"/>
      <c r="AM90" s="405"/>
      <c r="AN90" s="166"/>
      <c r="AO90" s="388"/>
      <c r="AP90" s="388"/>
      <c r="AQ90" s="391"/>
      <c r="AR90" s="396"/>
      <c r="AS90" s="397"/>
      <c r="AT90" s="398"/>
      <c r="AU90" s="168"/>
      <c r="AV90" s="404"/>
      <c r="AW90" s="405"/>
      <c r="AX90" s="404"/>
      <c r="AY90" s="405"/>
      <c r="AZ90" s="409"/>
      <c r="BA90" s="159"/>
      <c r="BD90" s="414" t="s">
        <v>109</v>
      </c>
      <c r="BE90" s="415"/>
      <c r="BF90" s="415"/>
      <c r="BG90" s="415"/>
      <c r="BH90" s="415"/>
      <c r="BI90" s="415"/>
      <c r="BJ90" s="415"/>
      <c r="BK90" s="416"/>
    </row>
    <row r="91" spans="1:63" s="186" customFormat="1" ht="19.5" customHeight="1" thickBot="1">
      <c r="A91" s="431"/>
      <c r="B91" s="424" t="str">
        <f>VLOOKUP(B88,DB!$B$2:$C$49,2,0)</f>
        <v>(山　口)</v>
      </c>
      <c r="C91" s="425"/>
      <c r="D91" s="310">
        <f>VLOOKUP(B91,DB!$C$2:$D$49,2,0)</f>
        <v>36</v>
      </c>
      <c r="E91" s="303">
        <f>IF(H91=J91,0,1)</f>
        <v>0</v>
      </c>
      <c r="F91" s="304"/>
      <c r="G91" s="196"/>
      <c r="H91" s="197">
        <f>SUM(F88:F90)</f>
        <v>0</v>
      </c>
      <c r="I91" s="197" t="str">
        <f>+AB83</f>
        <v>-</v>
      </c>
      <c r="J91" s="197">
        <f>SUM(L88:L90)</f>
        <v>0</v>
      </c>
      <c r="K91" s="197"/>
      <c r="L91" s="198"/>
      <c r="M91" s="199"/>
      <c r="N91" s="200"/>
      <c r="O91" s="195">
        <f>IF(R91=T91,0,1)</f>
        <v>0</v>
      </c>
      <c r="P91" s="198"/>
      <c r="Q91" s="196"/>
      <c r="R91" s="197">
        <f>SUM(P88:P90)</f>
        <v>0</v>
      </c>
      <c r="S91" s="197" t="str">
        <f>+AB87</f>
        <v>-</v>
      </c>
      <c r="T91" s="197">
        <f>SUM(U88:U90)</f>
        <v>0</v>
      </c>
      <c r="U91" s="201"/>
      <c r="V91" s="275"/>
      <c r="W91" s="203"/>
      <c r="X91" s="201"/>
      <c r="Y91" s="201"/>
      <c r="Z91" s="432"/>
      <c r="AA91" s="433"/>
      <c r="AB91" s="433"/>
      <c r="AC91" s="433"/>
      <c r="AD91" s="433"/>
      <c r="AE91" s="433"/>
      <c r="AF91" s="201">
        <f>SUM(AH80:AH91)</f>
        <v>0</v>
      </c>
      <c r="AG91" s="204"/>
      <c r="AH91" s="420"/>
      <c r="AI91" s="420"/>
      <c r="AJ91" s="205"/>
      <c r="AK91" s="420"/>
      <c r="AL91" s="421"/>
      <c r="AM91" s="422"/>
      <c r="AN91" s="204"/>
      <c r="AO91" s="420"/>
      <c r="AP91" s="420"/>
      <c r="AQ91" s="427"/>
      <c r="AR91" s="428"/>
      <c r="AS91" s="429"/>
      <c r="AT91" s="430"/>
      <c r="AU91" s="206"/>
      <c r="AV91" s="421"/>
      <c r="AW91" s="422"/>
      <c r="AX91" s="421"/>
      <c r="AY91" s="422"/>
      <c r="AZ91" s="426"/>
      <c r="BA91" s="189"/>
      <c r="BB91" s="183"/>
      <c r="BC91" s="190"/>
      <c r="BD91" s="437"/>
      <c r="BE91" s="438"/>
      <c r="BF91" s="438"/>
      <c r="BG91" s="438"/>
      <c r="BH91" s="438"/>
      <c r="BI91" s="438"/>
      <c r="BJ91" s="438"/>
      <c r="BK91" s="439"/>
    </row>
    <row r="93" spans="1:63" ht="25.5" customHeight="1" thickBot="1">
      <c r="A93" s="132" t="s">
        <v>222</v>
      </c>
      <c r="B93" s="132"/>
      <c r="C93" s="349" t="str">
        <f>+'2日目組合せ'!B41</f>
        <v>【所沢市民体育館】</v>
      </c>
      <c r="D93" s="349"/>
      <c r="E93" s="349"/>
      <c r="F93" s="349"/>
      <c r="G93" s="349"/>
      <c r="H93" s="349"/>
      <c r="I93" s="349"/>
      <c r="J93" s="349"/>
      <c r="K93" s="349"/>
      <c r="L93" s="349"/>
      <c r="M93" s="349"/>
      <c r="N93" s="132"/>
      <c r="O93" s="132"/>
      <c r="P93" s="132"/>
      <c r="Q93" s="132"/>
      <c r="R93" s="132"/>
      <c r="S93" s="263" t="str">
        <f>+'2日目組合せ'!D41</f>
        <v>Kコート</v>
      </c>
      <c r="T93" s="132"/>
      <c r="U93" s="132"/>
      <c r="V93" s="132"/>
      <c r="W93" s="134"/>
      <c r="X93" s="134"/>
      <c r="Y93" s="134"/>
      <c r="Z93" s="135"/>
      <c r="AA93" s="135"/>
      <c r="AB93" s="135"/>
      <c r="AC93" s="135"/>
      <c r="AD93" s="134"/>
      <c r="AE93" s="135"/>
      <c r="AF93" s="134"/>
      <c r="AG93" s="134"/>
      <c r="AH93" s="135"/>
      <c r="AI93" s="135"/>
      <c r="AJ93" s="134"/>
      <c r="AK93" s="135"/>
      <c r="AL93" s="135"/>
      <c r="AM93" s="135"/>
    </row>
    <row r="94" spans="1:63" ht="17.25" customHeight="1">
      <c r="A94" s="136" t="s">
        <v>81</v>
      </c>
      <c r="B94" s="350" t="s">
        <v>62</v>
      </c>
      <c r="C94" s="351"/>
      <c r="D94" s="308"/>
      <c r="E94" s="294"/>
      <c r="F94" s="295"/>
      <c r="G94" s="352" t="str">
        <f>+入力!AX40</f>
        <v>三砂ジュニア</v>
      </c>
      <c r="H94" s="353"/>
      <c r="I94" s="353"/>
      <c r="J94" s="353"/>
      <c r="K94" s="353"/>
      <c r="L94" s="353"/>
      <c r="M94" s="354"/>
      <c r="N94" s="137"/>
      <c r="O94" s="138"/>
      <c r="P94" s="139"/>
      <c r="Q94" s="352" t="str">
        <f>+入力!AX41</f>
        <v>サンライズ</v>
      </c>
      <c r="R94" s="353"/>
      <c r="S94" s="353"/>
      <c r="T94" s="353"/>
      <c r="U94" s="353"/>
      <c r="V94" s="354"/>
      <c r="W94" s="140"/>
      <c r="X94" s="141"/>
      <c r="Y94" s="140"/>
      <c r="Z94" s="352" t="str">
        <f>+入力!AX42</f>
        <v>みかつき</v>
      </c>
      <c r="AA94" s="353"/>
      <c r="AB94" s="353"/>
      <c r="AC94" s="353"/>
      <c r="AD94" s="353"/>
      <c r="AE94" s="353"/>
      <c r="AF94" s="140"/>
      <c r="AG94" s="142" t="s">
        <v>82</v>
      </c>
      <c r="AH94" s="143" t="s">
        <v>83</v>
      </c>
      <c r="AI94" s="143" t="s">
        <v>84</v>
      </c>
      <c r="AJ94" s="266" t="s">
        <v>85</v>
      </c>
      <c r="AK94" s="143" t="s">
        <v>86</v>
      </c>
      <c r="AL94" s="356" t="s">
        <v>87</v>
      </c>
      <c r="AM94" s="357"/>
      <c r="AN94" s="265" t="s">
        <v>88</v>
      </c>
      <c r="AO94" s="264" t="s">
        <v>89</v>
      </c>
      <c r="AP94" s="143" t="s">
        <v>90</v>
      </c>
      <c r="AQ94" s="225" t="s">
        <v>114</v>
      </c>
      <c r="AR94" s="358" t="s">
        <v>91</v>
      </c>
      <c r="AS94" s="359"/>
      <c r="AT94" s="360"/>
      <c r="AU94" s="147" t="s">
        <v>92</v>
      </c>
      <c r="AV94" s="361" t="s">
        <v>93</v>
      </c>
      <c r="AW94" s="362"/>
      <c r="AX94" s="361" t="s">
        <v>94</v>
      </c>
      <c r="AY94" s="362"/>
      <c r="AZ94" s="148" t="s">
        <v>95</v>
      </c>
      <c r="BA94" s="149" t="s">
        <v>96</v>
      </c>
      <c r="BB94" s="183"/>
      <c r="BC94" s="190"/>
      <c r="BD94" s="363" t="s">
        <v>226</v>
      </c>
      <c r="BE94" s="363"/>
      <c r="BF94" s="363"/>
      <c r="BG94" s="363"/>
      <c r="BH94" s="363"/>
      <c r="BI94" s="363"/>
      <c r="BJ94" s="363"/>
      <c r="BK94" s="363"/>
    </row>
    <row r="95" spans="1:63" ht="13.5" customHeight="1" thickBot="1">
      <c r="A95" s="364" t="str">
        <f>IF(AF106&lt;6,"",RANK(AG96,$AG$96:$AG$106,1))</f>
        <v/>
      </c>
      <c r="B95" s="367" t="str">
        <f>G94</f>
        <v>三砂ジュニア</v>
      </c>
      <c r="C95" s="368"/>
      <c r="D95" s="347">
        <f>VLOOKUP(B95,DB!$B$2:$D$49,3,0)</f>
        <v>14</v>
      </c>
      <c r="E95" s="296"/>
      <c r="F95" s="296"/>
      <c r="G95" s="371"/>
      <c r="H95" s="372"/>
      <c r="I95" s="372"/>
      <c r="J95" s="372"/>
      <c r="K95" s="372"/>
      <c r="L95" s="372"/>
      <c r="M95" s="373"/>
      <c r="N95" s="150"/>
      <c r="O95" s="151">
        <f>IF(R98&gt;T98,1,0)</f>
        <v>0</v>
      </c>
      <c r="P95" s="152">
        <f>IF(R95&gt;T95,1,0)</f>
        <v>0</v>
      </c>
      <c r="Q95" s="380" t="str">
        <f>IF(R98&gt;=2,"○",IF(T98&gt;=2,"●",""))</f>
        <v/>
      </c>
      <c r="R95" s="267" t="str">
        <f>+入力!BE5</f>
        <v/>
      </c>
      <c r="S95" s="154" t="s">
        <v>63</v>
      </c>
      <c r="T95" s="268" t="str">
        <f>+入力!BI5</f>
        <v/>
      </c>
      <c r="U95" s="152">
        <f>IF(T95&gt;R95,1,0)</f>
        <v>0</v>
      </c>
      <c r="V95" s="268"/>
      <c r="W95" s="156">
        <f>IF(R98&gt;=T98,0,1)</f>
        <v>0</v>
      </c>
      <c r="X95" s="151">
        <f>IF(AA98&gt;AC98,1,0)</f>
        <v>0</v>
      </c>
      <c r="Y95" s="152">
        <f>IF(AA95&gt;AC95,1,0)</f>
        <v>0</v>
      </c>
      <c r="Z95" s="380" t="str">
        <f>IF(AA98&gt;=2,"○",IF(AC98&gt;=2,"●",""))</f>
        <v/>
      </c>
      <c r="AA95" s="267" t="str">
        <f>+入力!BE15</f>
        <v/>
      </c>
      <c r="AB95" s="154" t="s">
        <v>63</v>
      </c>
      <c r="AC95" s="268" t="str">
        <f>+入力!BI15</f>
        <v/>
      </c>
      <c r="AD95" s="152">
        <f>IF(AC95&gt;AA95,1,0)</f>
        <v>0</v>
      </c>
      <c r="AE95" s="154"/>
      <c r="AF95" s="156">
        <f>IF(AA98&gt;=AC98,0,1)</f>
        <v>0</v>
      </c>
      <c r="AG95" s="157"/>
      <c r="AH95" s="387">
        <f>O98+X98</f>
        <v>0</v>
      </c>
      <c r="AI95" s="387">
        <f>(AK95*2)+AL95</f>
        <v>0</v>
      </c>
      <c r="AJ95" s="156"/>
      <c r="AK95" s="387">
        <f>E95+O95+X95</f>
        <v>0</v>
      </c>
      <c r="AL95" s="402">
        <f>N95+W95+AF95-AN96</f>
        <v>0</v>
      </c>
      <c r="AM95" s="403"/>
      <c r="AN95" s="157"/>
      <c r="AO95" s="387">
        <f>H98+R98+AA98</f>
        <v>0</v>
      </c>
      <c r="AP95" s="387">
        <f>J98+T98+AC98</f>
        <v>0</v>
      </c>
      <c r="AQ95" s="390" t="str">
        <f>IF(AR95=10,"MAX",AR95)</f>
        <v>MAX</v>
      </c>
      <c r="AR95" s="393">
        <f>IF(ISERROR(AO95/AP95),10,(AO95/AP95))</f>
        <v>10</v>
      </c>
      <c r="AS95" s="394"/>
      <c r="AT95" s="395"/>
      <c r="AU95" s="158"/>
      <c r="AV95" s="402">
        <f>E97+O97+X97</f>
        <v>0</v>
      </c>
      <c r="AW95" s="403"/>
      <c r="AX95" s="402">
        <f>N96+W96+AF96</f>
        <v>0</v>
      </c>
      <c r="AY95" s="403"/>
      <c r="AZ95" s="408">
        <f>IF(ISERROR(AV95/AX95),0,(AV95/AX95))</f>
        <v>0</v>
      </c>
      <c r="BA95" s="159"/>
      <c r="BD95" s="363"/>
      <c r="BE95" s="363"/>
      <c r="BF95" s="363"/>
      <c r="BG95" s="363"/>
      <c r="BH95" s="363"/>
      <c r="BI95" s="363"/>
      <c r="BJ95" s="363"/>
      <c r="BK95" s="363"/>
    </row>
    <row r="96" spans="1:63" ht="13.5" customHeight="1">
      <c r="A96" s="365"/>
      <c r="B96" s="369"/>
      <c r="C96" s="370"/>
      <c r="D96" s="348"/>
      <c r="E96" s="297"/>
      <c r="G96" s="374"/>
      <c r="H96" s="375"/>
      <c r="I96" s="375"/>
      <c r="J96" s="375"/>
      <c r="K96" s="375"/>
      <c r="L96" s="375"/>
      <c r="M96" s="376"/>
      <c r="N96" s="160"/>
      <c r="O96" s="161">
        <f>IF(O95=1,0,IF(S98="棄",1,0))</f>
        <v>0</v>
      </c>
      <c r="P96" s="162">
        <f>IF(R96&gt;T96,1,0)</f>
        <v>0</v>
      </c>
      <c r="Q96" s="381"/>
      <c r="R96" s="269" t="str">
        <f>+入力!BE6</f>
        <v/>
      </c>
      <c r="S96" s="277" t="s">
        <v>98</v>
      </c>
      <c r="T96" s="270" t="str">
        <f>+入力!BI6</f>
        <v/>
      </c>
      <c r="U96" s="162">
        <f>IF(T96&gt;R96,1,0)</f>
        <v>0</v>
      </c>
      <c r="V96" s="270"/>
      <c r="W96" s="160">
        <f>SUM(T95:T97)</f>
        <v>0</v>
      </c>
      <c r="X96" s="161">
        <f>IF(X95=1,0,IF(AB98="棄",1,0))</f>
        <v>0</v>
      </c>
      <c r="Y96" s="162">
        <f>IF(AA96&gt;AC96,1,0)</f>
        <v>0</v>
      </c>
      <c r="Z96" s="381"/>
      <c r="AA96" s="269" t="str">
        <f>+入力!BE16</f>
        <v/>
      </c>
      <c r="AB96" s="277" t="s">
        <v>98</v>
      </c>
      <c r="AC96" s="270" t="str">
        <f>+入力!BI16</f>
        <v/>
      </c>
      <c r="AD96" s="162">
        <f>IF(AC96&gt;AA96,1,0)</f>
        <v>0</v>
      </c>
      <c r="AE96" s="277"/>
      <c r="AF96" s="162">
        <f>SUM(AC95:AC97)</f>
        <v>0</v>
      </c>
      <c r="AG96" s="166">
        <f>AJ96*100+AU96*10+BA96</f>
        <v>111</v>
      </c>
      <c r="AH96" s="388"/>
      <c r="AI96" s="388"/>
      <c r="AJ96" s="167">
        <f>RANK(AI95,$AI$95:$AI$106)</f>
        <v>1</v>
      </c>
      <c r="AK96" s="388"/>
      <c r="AL96" s="404"/>
      <c r="AM96" s="405"/>
      <c r="AN96" s="166">
        <f>E96+O96+X96</f>
        <v>0</v>
      </c>
      <c r="AO96" s="388"/>
      <c r="AP96" s="388"/>
      <c r="AQ96" s="391"/>
      <c r="AR96" s="396"/>
      <c r="AS96" s="397"/>
      <c r="AT96" s="398"/>
      <c r="AU96" s="168">
        <f>RANK(AR95,$AR$95:$AR$106)</f>
        <v>1</v>
      </c>
      <c r="AV96" s="404"/>
      <c r="AW96" s="405"/>
      <c r="AX96" s="404"/>
      <c r="AY96" s="405"/>
      <c r="AZ96" s="409"/>
      <c r="BA96" s="159">
        <f>RANK(AZ95,$AZ$95:$AZ$106)</f>
        <v>1</v>
      </c>
      <c r="BD96" s="411" t="s">
        <v>110</v>
      </c>
      <c r="BE96" s="412"/>
      <c r="BF96" s="412"/>
      <c r="BG96" s="412"/>
      <c r="BH96" s="412"/>
      <c r="BI96" s="412"/>
      <c r="BJ96" s="412"/>
      <c r="BK96" s="413"/>
    </row>
    <row r="97" spans="1:63" ht="13.5" customHeight="1">
      <c r="A97" s="365"/>
      <c r="B97" s="369"/>
      <c r="C97" s="370"/>
      <c r="D97" s="348"/>
      <c r="E97" s="297"/>
      <c r="G97" s="374"/>
      <c r="H97" s="375"/>
      <c r="I97" s="375"/>
      <c r="J97" s="375"/>
      <c r="K97" s="375"/>
      <c r="L97" s="375"/>
      <c r="M97" s="376"/>
      <c r="N97" s="160"/>
      <c r="O97" s="161">
        <f>SUM(R95:R97)</f>
        <v>0</v>
      </c>
      <c r="P97" s="162">
        <f>IF(R97&gt;T97,1,0)</f>
        <v>0</v>
      </c>
      <c r="Q97" s="381"/>
      <c r="R97" s="269" t="str">
        <f>+入力!BE7</f>
        <v/>
      </c>
      <c r="S97" s="277" t="s">
        <v>98</v>
      </c>
      <c r="T97" s="270" t="str">
        <f>+入力!BI7</f>
        <v/>
      </c>
      <c r="U97" s="162">
        <f>IF(T97&gt;R97,1,0)</f>
        <v>0</v>
      </c>
      <c r="V97" s="270"/>
      <c r="W97" s="160"/>
      <c r="X97" s="161">
        <f>SUM(AA95:AA97)</f>
        <v>0</v>
      </c>
      <c r="Y97" s="162">
        <f>IF(AA97&gt;AC97,1,0)</f>
        <v>0</v>
      </c>
      <c r="Z97" s="381"/>
      <c r="AA97" s="269" t="str">
        <f>+入力!BE17</f>
        <v/>
      </c>
      <c r="AB97" s="277" t="s">
        <v>98</v>
      </c>
      <c r="AC97" s="270" t="str">
        <f>+入力!BI17</f>
        <v/>
      </c>
      <c r="AD97" s="162">
        <f>IF(AC97&gt;AA97,1,0)</f>
        <v>0</v>
      </c>
      <c r="AE97" s="277"/>
      <c r="AF97" s="162"/>
      <c r="AG97" s="166"/>
      <c r="AH97" s="388"/>
      <c r="AI97" s="388"/>
      <c r="AJ97" s="167"/>
      <c r="AK97" s="388"/>
      <c r="AL97" s="404"/>
      <c r="AM97" s="405"/>
      <c r="AN97" s="166"/>
      <c r="AO97" s="388"/>
      <c r="AP97" s="388"/>
      <c r="AQ97" s="391"/>
      <c r="AR97" s="396"/>
      <c r="AS97" s="397"/>
      <c r="AT97" s="398"/>
      <c r="AU97" s="168"/>
      <c r="AV97" s="404"/>
      <c r="AW97" s="405"/>
      <c r="AX97" s="404"/>
      <c r="AY97" s="405"/>
      <c r="AZ97" s="409"/>
      <c r="BA97" s="159"/>
      <c r="BD97" s="414"/>
      <c r="BE97" s="415"/>
      <c r="BF97" s="415"/>
      <c r="BG97" s="415"/>
      <c r="BH97" s="415"/>
      <c r="BI97" s="415"/>
      <c r="BJ97" s="415"/>
      <c r="BK97" s="416"/>
    </row>
    <row r="98" spans="1:63" s="186" customFormat="1" ht="18.75" customHeight="1">
      <c r="A98" s="366"/>
      <c r="B98" s="382" t="str">
        <f>VLOOKUP(B95,DB!$B$2:$C$49,2,0)</f>
        <v>(東　京)</v>
      </c>
      <c r="C98" s="383"/>
      <c r="D98" s="310">
        <f>VLOOKUP(B98,DB!$C$2:$D$49,2,0)</f>
        <v>14</v>
      </c>
      <c r="E98" s="298" t="s">
        <v>63</v>
      </c>
      <c r="F98" s="299"/>
      <c r="G98" s="377"/>
      <c r="H98" s="378"/>
      <c r="I98" s="378"/>
      <c r="J98" s="378"/>
      <c r="K98" s="378"/>
      <c r="L98" s="378"/>
      <c r="M98" s="379"/>
      <c r="N98" s="169"/>
      <c r="O98" s="170">
        <f>IF(R98=T98,0,1)</f>
        <v>0</v>
      </c>
      <c r="P98" s="171"/>
      <c r="Q98" s="271"/>
      <c r="R98" s="173">
        <f>SUM(P95:P97)</f>
        <v>0</v>
      </c>
      <c r="S98" s="174" t="s">
        <v>98</v>
      </c>
      <c r="T98" s="173">
        <f>SUM(U95:U97)</f>
        <v>0</v>
      </c>
      <c r="U98" s="175"/>
      <c r="V98" s="176"/>
      <c r="W98" s="177"/>
      <c r="X98" s="170">
        <f>IF(AA98=AC98,0,1)</f>
        <v>0</v>
      </c>
      <c r="Y98" s="175"/>
      <c r="Z98" s="178"/>
      <c r="AA98" s="173">
        <f>SUM(Y95:Y97)</f>
        <v>0</v>
      </c>
      <c r="AB98" s="174" t="s">
        <v>98</v>
      </c>
      <c r="AC98" s="173">
        <f>SUM(AD95:AD97)</f>
        <v>0</v>
      </c>
      <c r="AD98" s="175"/>
      <c r="AE98" s="173"/>
      <c r="AF98" s="175"/>
      <c r="AG98" s="179"/>
      <c r="AH98" s="389"/>
      <c r="AI98" s="389"/>
      <c r="AJ98" s="180"/>
      <c r="AK98" s="389"/>
      <c r="AL98" s="406"/>
      <c r="AM98" s="407"/>
      <c r="AN98" s="179"/>
      <c r="AO98" s="389"/>
      <c r="AP98" s="389"/>
      <c r="AQ98" s="392"/>
      <c r="AR98" s="399"/>
      <c r="AS98" s="400"/>
      <c r="AT98" s="401"/>
      <c r="AU98" s="181"/>
      <c r="AV98" s="406"/>
      <c r="AW98" s="407"/>
      <c r="AX98" s="406"/>
      <c r="AY98" s="407"/>
      <c r="AZ98" s="410"/>
      <c r="BA98" s="182"/>
      <c r="BB98" s="130"/>
      <c r="BC98" s="384" t="str">
        <f>IF(BG102&gt;BG113,"W","L")</f>
        <v>L</v>
      </c>
      <c r="BD98" s="385" t="str">
        <f>IF(AH95+AH99+AH103=6,入力!AX36,"")</f>
        <v/>
      </c>
      <c r="BE98" s="386"/>
      <c r="BF98" s="386"/>
      <c r="BG98" s="386"/>
      <c r="BH98" s="386"/>
      <c r="BI98" s="386"/>
      <c r="BJ98" s="273"/>
      <c r="BK98" s="274"/>
    </row>
    <row r="99" spans="1:63" ht="13.5" customHeight="1">
      <c r="A99" s="364" t="str">
        <f>IF(AF106&lt;6,"",RANK(AG100,$AG$96:$AG$106,1))</f>
        <v/>
      </c>
      <c r="B99" s="367" t="str">
        <f>Q94</f>
        <v>サンライズ</v>
      </c>
      <c r="C99" s="368"/>
      <c r="D99" s="347">
        <f>VLOOKUP(B99,DB!$B$2:$D$49,3,0)</f>
        <v>20</v>
      </c>
      <c r="E99" s="300">
        <f>IF(H102&gt;J102,1,0)</f>
        <v>0</v>
      </c>
      <c r="F99" s="296">
        <f>IF(H99&gt;J99,1,0)</f>
        <v>0</v>
      </c>
      <c r="G99" s="380" t="str">
        <f>IF(H102&gt;=2,"○",IF(J102&gt;=2,"●",""))</f>
        <v/>
      </c>
      <c r="H99" s="267" t="str">
        <f>IF(AND(R95=0, T95=0), "",T95)</f>
        <v/>
      </c>
      <c r="I99" s="154" t="s">
        <v>63</v>
      </c>
      <c r="J99" s="268" t="str">
        <f>IF(AND(R95=0, T95=0), "",R95)</f>
        <v/>
      </c>
      <c r="K99" s="154"/>
      <c r="L99" s="152">
        <f>IF(J99&gt;H99,1,0)</f>
        <v>0</v>
      </c>
      <c r="M99" s="268"/>
      <c r="N99" s="156">
        <f>IF(H102&gt;=J102,0,1)</f>
        <v>0</v>
      </c>
      <c r="O99" s="152"/>
      <c r="P99" s="152"/>
      <c r="Q99" s="371"/>
      <c r="R99" s="372"/>
      <c r="S99" s="372"/>
      <c r="T99" s="372"/>
      <c r="U99" s="372"/>
      <c r="V99" s="373"/>
      <c r="W99" s="152"/>
      <c r="X99" s="151">
        <f>IF(AA102&gt;AC102,1,0)</f>
        <v>0</v>
      </c>
      <c r="Y99" s="152">
        <f>IF(AA99&gt;AC99,1,0)</f>
        <v>0</v>
      </c>
      <c r="Z99" s="380" t="str">
        <f>IF(AA102&gt;=2,"○",IF(AC102&gt;=2,"●",""))</f>
        <v/>
      </c>
      <c r="AA99" s="267" t="str">
        <f>+入力!BE25</f>
        <v/>
      </c>
      <c r="AB99" s="154" t="s">
        <v>63</v>
      </c>
      <c r="AC99" s="268" t="str">
        <f>+入力!BI25</f>
        <v/>
      </c>
      <c r="AD99" s="152">
        <f>IF(AC99&gt;AA99,1,0)</f>
        <v>0</v>
      </c>
      <c r="AE99" s="154"/>
      <c r="AF99" s="156">
        <f>IF(AA102&gt;=AC102,0,1)</f>
        <v>0</v>
      </c>
      <c r="AG99" s="157"/>
      <c r="AH99" s="387">
        <f>E102+X102</f>
        <v>0</v>
      </c>
      <c r="AI99" s="387">
        <f>(AK99*2)+AL99</f>
        <v>0</v>
      </c>
      <c r="AJ99" s="156"/>
      <c r="AK99" s="387">
        <f>E99+O99+X99</f>
        <v>0</v>
      </c>
      <c r="AL99" s="402">
        <f>N99+W99+AF99-AN100</f>
        <v>0</v>
      </c>
      <c r="AM99" s="403"/>
      <c r="AN99" s="157"/>
      <c r="AO99" s="387">
        <f>H102+R102+AA102</f>
        <v>0</v>
      </c>
      <c r="AP99" s="387">
        <f>J102+T102+AC102</f>
        <v>0</v>
      </c>
      <c r="AQ99" s="390" t="str">
        <f>IF(AR99=10,"MAX",AR99)</f>
        <v>MAX</v>
      </c>
      <c r="AR99" s="393">
        <f>IF(ISERROR(AO99/AP99),10,(AO99/AP99))</f>
        <v>10</v>
      </c>
      <c r="AS99" s="394"/>
      <c r="AT99" s="395"/>
      <c r="AU99" s="158"/>
      <c r="AV99" s="402">
        <f>E101+O101+X101</f>
        <v>0</v>
      </c>
      <c r="AW99" s="403"/>
      <c r="AX99" s="402">
        <f>N100+W100+AF100</f>
        <v>0</v>
      </c>
      <c r="AY99" s="403"/>
      <c r="AZ99" s="408">
        <f>IF(ISERROR(AV99/AX99),0,(AV99/AX99))</f>
        <v>0</v>
      </c>
      <c r="BA99" s="187"/>
      <c r="BC99" s="384"/>
      <c r="BD99" s="385"/>
      <c r="BE99" s="386"/>
      <c r="BF99" s="386"/>
      <c r="BG99" s="386"/>
      <c r="BH99" s="386"/>
      <c r="BI99" s="386"/>
      <c r="BJ99" s="417" t="str">
        <f>IFERROR(VLOOKUP(BD98,DB!$B$2:$C$49,2,0),"")</f>
        <v/>
      </c>
      <c r="BK99" s="418"/>
    </row>
    <row r="100" spans="1:63" ht="13.5" customHeight="1">
      <c r="A100" s="365"/>
      <c r="B100" s="369"/>
      <c r="C100" s="370"/>
      <c r="D100" s="348"/>
      <c r="E100" s="301">
        <f>IF(E99=1,0,IF(I102="棄",1,0))</f>
        <v>0</v>
      </c>
      <c r="F100" s="293">
        <f>IF(H100&gt;J100,1,0)</f>
        <v>0</v>
      </c>
      <c r="G100" s="381"/>
      <c r="H100" s="269" t="str">
        <f>IF(AND(R96=0, T96=0), "",T96)</f>
        <v/>
      </c>
      <c r="I100" s="277" t="s">
        <v>63</v>
      </c>
      <c r="J100" s="270" t="str">
        <f>IF(AND(R96=0, T96=0), "",R96)</f>
        <v/>
      </c>
      <c r="K100" s="277"/>
      <c r="L100" s="162">
        <f>IF(J100&gt;H100,1,0)</f>
        <v>0</v>
      </c>
      <c r="M100" s="270"/>
      <c r="N100" s="160">
        <f>SUM(J99:J101)</f>
        <v>0</v>
      </c>
      <c r="O100" s="162"/>
      <c r="P100" s="162"/>
      <c r="Q100" s="374"/>
      <c r="R100" s="375"/>
      <c r="S100" s="375"/>
      <c r="T100" s="375"/>
      <c r="U100" s="375"/>
      <c r="V100" s="376"/>
      <c r="W100" s="162"/>
      <c r="X100" s="161">
        <f>IF(X99=1,0,IF(AB102="棄",1,0))</f>
        <v>0</v>
      </c>
      <c r="Y100" s="162">
        <f>IF(AA100&gt;AC100,1,0)</f>
        <v>0</v>
      </c>
      <c r="Z100" s="381"/>
      <c r="AA100" s="269" t="str">
        <f>+入力!BE26</f>
        <v/>
      </c>
      <c r="AB100" s="277" t="s">
        <v>98</v>
      </c>
      <c r="AC100" s="270" t="str">
        <f>+入力!BI26</f>
        <v/>
      </c>
      <c r="AD100" s="162">
        <f>IF(AC100&gt;AA100,1,0)</f>
        <v>0</v>
      </c>
      <c r="AE100" s="277"/>
      <c r="AF100" s="160">
        <f>SUM(AC99:AC101)</f>
        <v>0</v>
      </c>
      <c r="AG100" s="166">
        <f>AJ100*100+AU100*10+BA100</f>
        <v>111</v>
      </c>
      <c r="AH100" s="388"/>
      <c r="AI100" s="388"/>
      <c r="AJ100" s="167">
        <f>RANK(AI99,$AI$95:$AI$106)</f>
        <v>1</v>
      </c>
      <c r="AK100" s="388"/>
      <c r="AL100" s="404"/>
      <c r="AM100" s="405"/>
      <c r="AN100" s="166">
        <f>E100+O100+X100</f>
        <v>0</v>
      </c>
      <c r="AO100" s="388"/>
      <c r="AP100" s="388"/>
      <c r="AQ100" s="391"/>
      <c r="AR100" s="396"/>
      <c r="AS100" s="397"/>
      <c r="AT100" s="398"/>
      <c r="AU100" s="168">
        <f>RANK(AR99,$AR$95:$AR$106)</f>
        <v>1</v>
      </c>
      <c r="AV100" s="404"/>
      <c r="AW100" s="405"/>
      <c r="AX100" s="404"/>
      <c r="AY100" s="405"/>
      <c r="AZ100" s="409"/>
      <c r="BA100" s="159">
        <f>RANK(AZ99,$AZ$95:$AZ$106)</f>
        <v>1</v>
      </c>
      <c r="BC100" s="384"/>
      <c r="BD100" s="385"/>
      <c r="BE100" s="386"/>
      <c r="BF100" s="386"/>
      <c r="BG100" s="386"/>
      <c r="BH100" s="386"/>
      <c r="BI100" s="386"/>
      <c r="BJ100" s="417"/>
      <c r="BK100" s="418"/>
    </row>
    <row r="101" spans="1:63" ht="13.5" customHeight="1">
      <c r="A101" s="365"/>
      <c r="B101" s="369"/>
      <c r="C101" s="370"/>
      <c r="D101" s="348"/>
      <c r="E101" s="301">
        <f>SUM(H99:H101)</f>
        <v>0</v>
      </c>
      <c r="F101" s="293">
        <f>IF(H101&gt;J101,1,0)</f>
        <v>0</v>
      </c>
      <c r="G101" s="381"/>
      <c r="H101" s="269" t="str">
        <f>IF(AND(R97=0, T97=0), "",T97)</f>
        <v/>
      </c>
      <c r="I101" s="277" t="s">
        <v>63</v>
      </c>
      <c r="J101" s="270" t="str">
        <f>IF(AND(R97=0, T97=0), "",R97)</f>
        <v/>
      </c>
      <c r="K101" s="277"/>
      <c r="L101" s="162">
        <f>IF(J101&gt;H101,1,0)</f>
        <v>0</v>
      </c>
      <c r="M101" s="270"/>
      <c r="N101" s="160"/>
      <c r="O101" s="162"/>
      <c r="P101" s="162"/>
      <c r="Q101" s="374"/>
      <c r="R101" s="375"/>
      <c r="S101" s="375"/>
      <c r="T101" s="375"/>
      <c r="U101" s="375"/>
      <c r="V101" s="376"/>
      <c r="W101" s="162"/>
      <c r="X101" s="161">
        <f>SUM(AA99:AA101)</f>
        <v>0</v>
      </c>
      <c r="Y101" s="162">
        <f>IF(AA101&gt;AC101,1,0)</f>
        <v>0</v>
      </c>
      <c r="Z101" s="381"/>
      <c r="AA101" s="269" t="str">
        <f>+入力!BE27</f>
        <v/>
      </c>
      <c r="AB101" s="277" t="s">
        <v>98</v>
      </c>
      <c r="AC101" s="270" t="str">
        <f>+入力!BI27</f>
        <v/>
      </c>
      <c r="AD101" s="162">
        <f>IF(AC101&gt;AA101,1,0)</f>
        <v>0</v>
      </c>
      <c r="AE101" s="277"/>
      <c r="AF101" s="160"/>
      <c r="AG101" s="166"/>
      <c r="AH101" s="388"/>
      <c r="AI101" s="388"/>
      <c r="AJ101" s="167"/>
      <c r="AK101" s="388"/>
      <c r="AL101" s="404"/>
      <c r="AM101" s="405"/>
      <c r="AN101" s="166"/>
      <c r="AO101" s="388"/>
      <c r="AP101" s="388"/>
      <c r="AQ101" s="391"/>
      <c r="AR101" s="396"/>
      <c r="AS101" s="397"/>
      <c r="AT101" s="398"/>
      <c r="AU101" s="168"/>
      <c r="AV101" s="404"/>
      <c r="AW101" s="405"/>
      <c r="AX101" s="404"/>
      <c r="AY101" s="405"/>
      <c r="AZ101" s="409"/>
      <c r="BA101" s="159"/>
      <c r="BC101" s="384"/>
      <c r="BD101" s="385"/>
      <c r="BE101" s="386"/>
      <c r="BF101" s="386"/>
      <c r="BG101" s="386"/>
      <c r="BH101" s="386"/>
      <c r="BI101" s="386"/>
      <c r="BJ101" s="417"/>
      <c r="BK101" s="418"/>
    </row>
    <row r="102" spans="1:63" s="186" customFormat="1" ht="18.75" customHeight="1">
      <c r="A102" s="366"/>
      <c r="B102" s="382" t="str">
        <f>VLOOKUP(B99,DB!$B$2:$C$49,2,0)</f>
        <v>(石　川)</v>
      </c>
      <c r="C102" s="383"/>
      <c r="D102" s="310">
        <f>VLOOKUP(B102,DB!$C$2:$D$49,2,0)</f>
        <v>20</v>
      </c>
      <c r="E102" s="302">
        <f>IF(H102=J102,0,1)</f>
        <v>0</v>
      </c>
      <c r="F102" s="299"/>
      <c r="G102" s="178"/>
      <c r="H102" s="173">
        <f>SUM(F99:F101)</f>
        <v>0</v>
      </c>
      <c r="I102" s="173" t="str">
        <f>S98</f>
        <v>-</v>
      </c>
      <c r="J102" s="173">
        <f>SUM(L99:L101)</f>
        <v>0</v>
      </c>
      <c r="K102" s="173"/>
      <c r="L102" s="171"/>
      <c r="M102" s="272"/>
      <c r="N102" s="169"/>
      <c r="O102" s="171"/>
      <c r="P102" s="171"/>
      <c r="Q102" s="377"/>
      <c r="R102" s="378"/>
      <c r="S102" s="378"/>
      <c r="T102" s="378"/>
      <c r="U102" s="378"/>
      <c r="V102" s="379"/>
      <c r="W102" s="171"/>
      <c r="X102" s="170">
        <f>IF(AA102=AC102,0,1)</f>
        <v>0</v>
      </c>
      <c r="Y102" s="171"/>
      <c r="Z102" s="271"/>
      <c r="AA102" s="173">
        <f>SUM(Y99:Y101)</f>
        <v>0</v>
      </c>
      <c r="AB102" s="174" t="s">
        <v>98</v>
      </c>
      <c r="AC102" s="173">
        <f>SUM(AD99:AD101)</f>
        <v>0</v>
      </c>
      <c r="AD102" s="175"/>
      <c r="AE102" s="173"/>
      <c r="AF102" s="177"/>
      <c r="AG102" s="179"/>
      <c r="AH102" s="389"/>
      <c r="AI102" s="389"/>
      <c r="AJ102" s="180"/>
      <c r="AK102" s="389"/>
      <c r="AL102" s="406"/>
      <c r="AM102" s="407"/>
      <c r="AN102" s="179"/>
      <c r="AO102" s="389"/>
      <c r="AP102" s="389"/>
      <c r="AQ102" s="392"/>
      <c r="AR102" s="399"/>
      <c r="AS102" s="400"/>
      <c r="AT102" s="401"/>
      <c r="AU102" s="181"/>
      <c r="AV102" s="406"/>
      <c r="AW102" s="407"/>
      <c r="AX102" s="406"/>
      <c r="AY102" s="407"/>
      <c r="AZ102" s="410"/>
      <c r="BA102" s="189"/>
      <c r="BB102" s="183"/>
      <c r="BC102" s="190"/>
      <c r="BD102" s="219"/>
      <c r="BE102" s="220"/>
      <c r="BF102" s="220"/>
      <c r="BG102" s="419">
        <f>+入力!BC36</f>
        <v>0</v>
      </c>
      <c r="BH102" s="419"/>
      <c r="BI102" s="221"/>
      <c r="BJ102" s="221"/>
      <c r="BK102" s="222"/>
    </row>
    <row r="103" spans="1:63" ht="13.5" customHeight="1">
      <c r="A103" s="364" t="str">
        <f>IF(AF106&lt;6,"",RANK(AG104,$AG$96:$AG$106,1))</f>
        <v/>
      </c>
      <c r="B103" s="367" t="str">
        <f>Z94</f>
        <v>みかつき</v>
      </c>
      <c r="C103" s="368"/>
      <c r="D103" s="347">
        <f>VLOOKUP(B103,DB!$B$2:$D$49,3,0)</f>
        <v>42</v>
      </c>
      <c r="E103" s="300">
        <f>IF(H106&gt;J106,1,0)</f>
        <v>0</v>
      </c>
      <c r="F103" s="296">
        <f>IF(H103&gt;J103,1,0)</f>
        <v>0</v>
      </c>
      <c r="G103" s="380" t="str">
        <f>IF(H106&gt;=2,"○",IF(J106&gt;=2,"●",""))</f>
        <v/>
      </c>
      <c r="H103" s="267" t="str">
        <f>IF(AND(AC95=0, AA95=0), "",AC95)</f>
        <v/>
      </c>
      <c r="I103" s="154" t="s">
        <v>63</v>
      </c>
      <c r="J103" s="268" t="str">
        <f>IF(AND(AA95=0, AC95=0), "",AA95)</f>
        <v/>
      </c>
      <c r="K103" s="154"/>
      <c r="L103" s="152">
        <f>IF(J103&gt;H103,1,0)</f>
        <v>0</v>
      </c>
      <c r="M103" s="268"/>
      <c r="N103" s="156">
        <f>IF(H106&gt;=J106,0,1)</f>
        <v>0</v>
      </c>
      <c r="O103" s="151">
        <f>IF(R106&gt;T106,1,0)</f>
        <v>0</v>
      </c>
      <c r="P103" s="152">
        <f>IF(R103&gt;T103,1,0)</f>
        <v>0</v>
      </c>
      <c r="Q103" s="380" t="str">
        <f>IF(R106&gt;=2,"○",IF(T106&gt;=2,"●",""))</f>
        <v/>
      </c>
      <c r="R103" s="267" t="str">
        <f>IF(AND(AC99=0, AA99=0), "",AC99)</f>
        <v/>
      </c>
      <c r="S103" s="154" t="s">
        <v>63</v>
      </c>
      <c r="T103" s="268" t="str">
        <f>IF(AND(AA99=0, AC99=0), "",AA99)</f>
        <v/>
      </c>
      <c r="U103" s="152">
        <f>IF(T103&gt;R103,1,0)</f>
        <v>0</v>
      </c>
      <c r="V103" s="268"/>
      <c r="W103" s="156">
        <f>IF(R106&gt;=T106,0,1)</f>
        <v>0</v>
      </c>
      <c r="X103" s="152"/>
      <c r="Y103" s="152"/>
      <c r="Z103" s="371"/>
      <c r="AA103" s="372"/>
      <c r="AB103" s="372"/>
      <c r="AC103" s="372"/>
      <c r="AD103" s="372"/>
      <c r="AE103" s="372"/>
      <c r="AF103" s="152"/>
      <c r="AG103" s="157"/>
      <c r="AH103" s="387">
        <f>O106+E106</f>
        <v>0</v>
      </c>
      <c r="AI103" s="387">
        <f>(AK103*2)+AL103</f>
        <v>0</v>
      </c>
      <c r="AJ103" s="156"/>
      <c r="AK103" s="387">
        <f>E103+O103+X103</f>
        <v>0</v>
      </c>
      <c r="AL103" s="402">
        <f>N103+W103+AF103-AN104</f>
        <v>0</v>
      </c>
      <c r="AM103" s="403"/>
      <c r="AN103" s="157"/>
      <c r="AO103" s="387">
        <f>H106+R106+AA106</f>
        <v>0</v>
      </c>
      <c r="AP103" s="387">
        <f>J106+T106+AC106</f>
        <v>0</v>
      </c>
      <c r="AQ103" s="390" t="str">
        <f>IF(AR103=10,"MAX",AR103)</f>
        <v>MAX</v>
      </c>
      <c r="AR103" s="393">
        <f>IF(ISERROR(AO103/AP103),10,(AO103/AP103))</f>
        <v>10</v>
      </c>
      <c r="AS103" s="394"/>
      <c r="AT103" s="395"/>
      <c r="AU103" s="158"/>
      <c r="AV103" s="402">
        <f>E105+O105+X105</f>
        <v>0</v>
      </c>
      <c r="AW103" s="403"/>
      <c r="AX103" s="402">
        <f>N104+W104+AF104</f>
        <v>0</v>
      </c>
      <c r="AY103" s="403"/>
      <c r="AZ103" s="408">
        <f>IF(ISERROR(AV103/AX103),0,(AV103/AX103))</f>
        <v>0</v>
      </c>
      <c r="BA103" s="159"/>
      <c r="BD103" s="191"/>
      <c r="BE103" s="186"/>
      <c r="BF103" s="186"/>
      <c r="BG103" s="419"/>
      <c r="BH103" s="419"/>
      <c r="BI103" s="186"/>
      <c r="BJ103" s="186"/>
      <c r="BK103" s="192"/>
    </row>
    <row r="104" spans="1:63" ht="13.5" customHeight="1">
      <c r="A104" s="365"/>
      <c r="B104" s="369"/>
      <c r="C104" s="370"/>
      <c r="D104" s="348"/>
      <c r="E104" s="301">
        <f>IF(E103=1,0,IF(I106="棄",1,0))</f>
        <v>0</v>
      </c>
      <c r="F104" s="293">
        <f>IF(H104&gt;J104,1,0)</f>
        <v>0</v>
      </c>
      <c r="G104" s="381"/>
      <c r="H104" s="269" t="str">
        <f>IF(AND(AC96=0, AA96=0), "",AC96)</f>
        <v/>
      </c>
      <c r="I104" s="277" t="s">
        <v>63</v>
      </c>
      <c r="J104" s="270" t="str">
        <f>IF(AND(AA96=0, AC96=0), "",AA96)</f>
        <v/>
      </c>
      <c r="K104" s="277"/>
      <c r="L104" s="162">
        <f>IF(J104&gt;H104,1,0)</f>
        <v>0</v>
      </c>
      <c r="M104" s="270"/>
      <c r="N104" s="160">
        <f>SUM(J103:J105)</f>
        <v>0</v>
      </c>
      <c r="O104" s="161">
        <f>IF(O103=1,0,IF(S106="棄",1,0))</f>
        <v>0</v>
      </c>
      <c r="P104" s="162">
        <f>IF(R104&gt;T104,1,0)</f>
        <v>0</v>
      </c>
      <c r="Q104" s="381"/>
      <c r="R104" s="269" t="str">
        <f>IF(AND(AC100=0, AA100=0), "",AC100)</f>
        <v/>
      </c>
      <c r="S104" s="277" t="s">
        <v>63</v>
      </c>
      <c r="T104" s="270" t="str">
        <f>IF(AND(AA100=0, AC100=0), "",AA100)</f>
        <v/>
      </c>
      <c r="U104" s="162">
        <f>IF(T104&gt;R104,1,0)</f>
        <v>0</v>
      </c>
      <c r="V104" s="270"/>
      <c r="W104" s="160">
        <f>SUM(T103:T105)</f>
        <v>0</v>
      </c>
      <c r="X104" s="162"/>
      <c r="Y104" s="162"/>
      <c r="Z104" s="374"/>
      <c r="AA104" s="375"/>
      <c r="AB104" s="375"/>
      <c r="AC104" s="375"/>
      <c r="AD104" s="375"/>
      <c r="AE104" s="375"/>
      <c r="AF104" s="162"/>
      <c r="AG104" s="166">
        <f>AJ104*100+AU104*10+BA104</f>
        <v>111</v>
      </c>
      <c r="AH104" s="388"/>
      <c r="AI104" s="388"/>
      <c r="AJ104" s="167">
        <f>RANK(AI103,$AI$95:$AI$106)</f>
        <v>1</v>
      </c>
      <c r="AK104" s="388"/>
      <c r="AL104" s="404"/>
      <c r="AM104" s="405"/>
      <c r="AN104" s="166">
        <f>E104+O104+X104</f>
        <v>0</v>
      </c>
      <c r="AO104" s="388"/>
      <c r="AP104" s="388"/>
      <c r="AQ104" s="391"/>
      <c r="AR104" s="396"/>
      <c r="AS104" s="397"/>
      <c r="AT104" s="398"/>
      <c r="AU104" s="168">
        <f>RANK(AR103,$AR$95:$AR$106)</f>
        <v>1</v>
      </c>
      <c r="AV104" s="404"/>
      <c r="AW104" s="405"/>
      <c r="AX104" s="404"/>
      <c r="AY104" s="405"/>
      <c r="AZ104" s="409"/>
      <c r="BA104" s="159">
        <f>RANK(AZ103,$AZ$95:$AZ$106)</f>
        <v>1</v>
      </c>
      <c r="BD104" s="193"/>
      <c r="BE104" s="131"/>
      <c r="BF104" s="131"/>
      <c r="BG104" s="419"/>
      <c r="BH104" s="419"/>
      <c r="BI104" s="131"/>
      <c r="BJ104" s="131"/>
      <c r="BK104" s="194"/>
    </row>
    <row r="105" spans="1:63" ht="13.5" customHeight="1">
      <c r="A105" s="365"/>
      <c r="B105" s="369"/>
      <c r="C105" s="370"/>
      <c r="D105" s="348"/>
      <c r="E105" s="301">
        <f>SUM(H103:H105)</f>
        <v>0</v>
      </c>
      <c r="F105" s="293">
        <f>IF(H105&gt;J105,1,0)</f>
        <v>0</v>
      </c>
      <c r="G105" s="381"/>
      <c r="H105" s="269" t="str">
        <f>IF(AND(AC97=0, AA97=0), "",AC97)</f>
        <v/>
      </c>
      <c r="I105" s="277" t="s">
        <v>63</v>
      </c>
      <c r="J105" s="270" t="str">
        <f>IF(AND(AA97=0, AC97=0), "",AA97)</f>
        <v/>
      </c>
      <c r="K105" s="277"/>
      <c r="L105" s="162">
        <f>IF(J105&gt;H105,1,0)</f>
        <v>0</v>
      </c>
      <c r="M105" s="270"/>
      <c r="N105" s="160"/>
      <c r="O105" s="161">
        <f>SUM(R103:R105)</f>
        <v>0</v>
      </c>
      <c r="P105" s="162">
        <f>IF(R105&gt;T105,1,0)</f>
        <v>0</v>
      </c>
      <c r="Q105" s="381"/>
      <c r="R105" s="269" t="str">
        <f>IF(AND(AC101=0, AA101=0), "",AC101)</f>
        <v/>
      </c>
      <c r="S105" s="277" t="s">
        <v>63</v>
      </c>
      <c r="T105" s="270" t="str">
        <f>IF(AND(AA101=0, AC101=0), "",AA101)</f>
        <v/>
      </c>
      <c r="U105" s="162">
        <f>IF(T105&gt;R105,1,0)</f>
        <v>0</v>
      </c>
      <c r="V105" s="270"/>
      <c r="W105" s="160"/>
      <c r="X105" s="162"/>
      <c r="Y105" s="162"/>
      <c r="Z105" s="374"/>
      <c r="AA105" s="375"/>
      <c r="AB105" s="375"/>
      <c r="AC105" s="375"/>
      <c r="AD105" s="375"/>
      <c r="AE105" s="375"/>
      <c r="AF105" s="162"/>
      <c r="AG105" s="166"/>
      <c r="AH105" s="388"/>
      <c r="AI105" s="388"/>
      <c r="AJ105" s="167"/>
      <c r="AK105" s="388"/>
      <c r="AL105" s="404"/>
      <c r="AM105" s="405"/>
      <c r="AN105" s="166"/>
      <c r="AO105" s="388"/>
      <c r="AP105" s="388"/>
      <c r="AQ105" s="391"/>
      <c r="AR105" s="396"/>
      <c r="AS105" s="397"/>
      <c r="AT105" s="398"/>
      <c r="AU105" s="168"/>
      <c r="AV105" s="404"/>
      <c r="AW105" s="405"/>
      <c r="AX105" s="404"/>
      <c r="AY105" s="405"/>
      <c r="AZ105" s="409"/>
      <c r="BA105" s="159"/>
      <c r="BD105" s="193"/>
      <c r="BE105" s="423" t="str">
        <f>+入力!BE35</f>
        <v/>
      </c>
      <c r="BF105" s="423"/>
      <c r="BG105" s="423" t="str">
        <f>+入力!BE36</f>
        <v/>
      </c>
      <c r="BH105" s="423"/>
      <c r="BI105" s="423" t="str">
        <f>+入力!BE37</f>
        <v/>
      </c>
      <c r="BJ105" s="423"/>
      <c r="BK105" s="194"/>
    </row>
    <row r="106" spans="1:63" s="186" customFormat="1" ht="19.5" customHeight="1" thickBot="1">
      <c r="A106" s="431"/>
      <c r="B106" s="424" t="str">
        <f>VLOOKUP(B103,DB!$B$2:$C$49,2,0)</f>
        <v>(佐　賀)</v>
      </c>
      <c r="C106" s="425"/>
      <c r="D106" s="310">
        <f>VLOOKUP(B106,DB!$C$2:$D$49,2,0)</f>
        <v>42</v>
      </c>
      <c r="E106" s="303">
        <f>IF(H106=J106,0,1)</f>
        <v>0</v>
      </c>
      <c r="F106" s="304"/>
      <c r="G106" s="196"/>
      <c r="H106" s="197">
        <f>SUM(F103:F105)</f>
        <v>0</v>
      </c>
      <c r="I106" s="197" t="str">
        <f>+AB98</f>
        <v>-</v>
      </c>
      <c r="J106" s="197">
        <f>SUM(L103:L105)</f>
        <v>0</v>
      </c>
      <c r="K106" s="197"/>
      <c r="L106" s="198"/>
      <c r="M106" s="199"/>
      <c r="N106" s="200"/>
      <c r="O106" s="195">
        <f>IF(R106=T106,0,1)</f>
        <v>0</v>
      </c>
      <c r="P106" s="198"/>
      <c r="Q106" s="196"/>
      <c r="R106" s="197">
        <f>SUM(P103:P105)</f>
        <v>0</v>
      </c>
      <c r="S106" s="197" t="str">
        <f>+AB102</f>
        <v>-</v>
      </c>
      <c r="T106" s="197">
        <f>SUM(U103:U105)</f>
        <v>0</v>
      </c>
      <c r="U106" s="201"/>
      <c r="V106" s="275"/>
      <c r="W106" s="203"/>
      <c r="X106" s="201"/>
      <c r="Y106" s="201"/>
      <c r="Z106" s="432"/>
      <c r="AA106" s="433"/>
      <c r="AB106" s="433"/>
      <c r="AC106" s="433"/>
      <c r="AD106" s="433"/>
      <c r="AE106" s="433"/>
      <c r="AF106" s="201">
        <f>SUM(AH95:AH106)</f>
        <v>0</v>
      </c>
      <c r="AG106" s="204"/>
      <c r="AH106" s="420"/>
      <c r="AI106" s="420"/>
      <c r="AJ106" s="205"/>
      <c r="AK106" s="420"/>
      <c r="AL106" s="421"/>
      <c r="AM106" s="422"/>
      <c r="AN106" s="204"/>
      <c r="AO106" s="420"/>
      <c r="AP106" s="420"/>
      <c r="AQ106" s="427"/>
      <c r="AR106" s="428"/>
      <c r="AS106" s="429"/>
      <c r="AT106" s="430"/>
      <c r="AU106" s="206"/>
      <c r="AV106" s="421"/>
      <c r="AW106" s="422"/>
      <c r="AX106" s="421"/>
      <c r="AY106" s="422"/>
      <c r="AZ106" s="426"/>
      <c r="BA106" s="189"/>
      <c r="BB106" s="183"/>
      <c r="BC106" s="190"/>
      <c r="BD106" s="193"/>
      <c r="BE106" s="423"/>
      <c r="BF106" s="423"/>
      <c r="BG106" s="423"/>
      <c r="BH106" s="423"/>
      <c r="BI106" s="423"/>
      <c r="BJ106" s="423"/>
      <c r="BK106" s="194"/>
    </row>
    <row r="107" spans="1:63" ht="17.25">
      <c r="BD107" s="191"/>
      <c r="BE107" s="423"/>
      <c r="BF107" s="423"/>
      <c r="BG107" s="423"/>
      <c r="BH107" s="423"/>
      <c r="BI107" s="423"/>
      <c r="BJ107" s="423"/>
      <c r="BK107" s="192"/>
    </row>
    <row r="108" spans="1:63" ht="25.5" customHeight="1" thickBot="1">
      <c r="A108" s="132" t="s">
        <v>111</v>
      </c>
      <c r="B108" s="132"/>
      <c r="C108" s="349" t="str">
        <f>+'2日目組合せ'!B48</f>
        <v>【所沢市民体育館】</v>
      </c>
      <c r="D108" s="349"/>
      <c r="E108" s="349"/>
      <c r="F108" s="349"/>
      <c r="G108" s="349"/>
      <c r="H108" s="349"/>
      <c r="I108" s="349"/>
      <c r="J108" s="349"/>
      <c r="K108" s="349"/>
      <c r="L108" s="349"/>
      <c r="M108" s="349"/>
      <c r="N108" s="132"/>
      <c r="O108" s="132"/>
      <c r="P108" s="132"/>
      <c r="Q108" s="132"/>
      <c r="R108" s="132"/>
      <c r="S108" s="263" t="str">
        <f>+'2日目組合せ'!D48</f>
        <v>Kコート</v>
      </c>
      <c r="T108" s="132"/>
      <c r="U108" s="132"/>
      <c r="V108" s="132"/>
      <c r="W108" s="134"/>
      <c r="X108" s="134"/>
      <c r="Y108" s="134"/>
      <c r="Z108" s="135"/>
      <c r="AA108" s="135"/>
      <c r="AB108" s="135"/>
      <c r="AC108" s="135"/>
      <c r="AD108" s="134"/>
      <c r="AE108" s="135"/>
      <c r="AF108" s="134"/>
      <c r="AG108" s="134"/>
      <c r="AH108" s="135"/>
      <c r="AI108" s="135"/>
      <c r="AJ108" s="134"/>
      <c r="AK108" s="135"/>
      <c r="AL108" s="135"/>
      <c r="AM108" s="135"/>
      <c r="BD108" s="193"/>
      <c r="BE108" s="435"/>
      <c r="BF108" s="434"/>
      <c r="BG108" s="435"/>
      <c r="BH108" s="434"/>
      <c r="BI108" s="435"/>
      <c r="BJ108" s="434"/>
      <c r="BK108" s="194"/>
    </row>
    <row r="109" spans="1:63" ht="17.25" customHeight="1">
      <c r="A109" s="136" t="s">
        <v>81</v>
      </c>
      <c r="B109" s="350" t="s">
        <v>62</v>
      </c>
      <c r="C109" s="351"/>
      <c r="D109" s="308"/>
      <c r="E109" s="294"/>
      <c r="F109" s="295"/>
      <c r="G109" s="352" t="str">
        <f>+入力!AX43</f>
        <v>服間ＪＶＣ</v>
      </c>
      <c r="H109" s="353"/>
      <c r="I109" s="353"/>
      <c r="J109" s="353"/>
      <c r="K109" s="353"/>
      <c r="L109" s="353"/>
      <c r="M109" s="354"/>
      <c r="N109" s="137"/>
      <c r="O109" s="138"/>
      <c r="P109" s="139"/>
      <c r="Q109" s="352" t="str">
        <f>+入力!AX44</f>
        <v>住吉女子</v>
      </c>
      <c r="R109" s="353"/>
      <c r="S109" s="353"/>
      <c r="T109" s="353"/>
      <c r="U109" s="353"/>
      <c r="V109" s="354"/>
      <c r="W109" s="140"/>
      <c r="X109" s="141"/>
      <c r="Y109" s="140"/>
      <c r="Z109" s="352" t="str">
        <f>+入力!AX45</f>
        <v>岡崎ＪＶＣ</v>
      </c>
      <c r="AA109" s="353"/>
      <c r="AB109" s="353"/>
      <c r="AC109" s="353"/>
      <c r="AD109" s="353"/>
      <c r="AE109" s="353"/>
      <c r="AF109" s="140"/>
      <c r="AG109" s="142" t="s">
        <v>82</v>
      </c>
      <c r="AH109" s="143" t="s">
        <v>83</v>
      </c>
      <c r="AI109" s="143" t="s">
        <v>84</v>
      </c>
      <c r="AJ109" s="266" t="s">
        <v>85</v>
      </c>
      <c r="AK109" s="143" t="s">
        <v>86</v>
      </c>
      <c r="AL109" s="356" t="s">
        <v>87</v>
      </c>
      <c r="AM109" s="357"/>
      <c r="AN109" s="265" t="s">
        <v>88</v>
      </c>
      <c r="AO109" s="264" t="s">
        <v>89</v>
      </c>
      <c r="AP109" s="143" t="s">
        <v>90</v>
      </c>
      <c r="AQ109" s="225" t="s">
        <v>114</v>
      </c>
      <c r="AR109" s="358" t="s">
        <v>91</v>
      </c>
      <c r="AS109" s="359"/>
      <c r="AT109" s="360"/>
      <c r="AU109" s="147" t="s">
        <v>92</v>
      </c>
      <c r="AV109" s="361" t="s">
        <v>93</v>
      </c>
      <c r="AW109" s="362"/>
      <c r="AX109" s="361" t="s">
        <v>94</v>
      </c>
      <c r="AY109" s="362"/>
      <c r="AZ109" s="148" t="s">
        <v>95</v>
      </c>
      <c r="BA109" s="149" t="s">
        <v>96</v>
      </c>
      <c r="BD109" s="10"/>
      <c r="BE109" s="435"/>
      <c r="BF109" s="434"/>
      <c r="BG109" s="435"/>
      <c r="BH109" s="434"/>
      <c r="BI109" s="435"/>
      <c r="BJ109" s="434"/>
      <c r="BK109" s="194"/>
    </row>
    <row r="110" spans="1:63" ht="13.5" customHeight="1">
      <c r="A110" s="364" t="str">
        <f>IF(AF121&lt;6,"",RANK(AG111,$AG$110:$AG$121,1))</f>
        <v/>
      </c>
      <c r="B110" s="367" t="str">
        <f>G109</f>
        <v>服間ＪＶＣ</v>
      </c>
      <c r="C110" s="368"/>
      <c r="D110" s="347">
        <f>VLOOKUP(B110,DB!$B$2:$D$49,3,0)</f>
        <v>21</v>
      </c>
      <c r="E110" s="296"/>
      <c r="F110" s="296"/>
      <c r="G110" s="371"/>
      <c r="H110" s="372"/>
      <c r="I110" s="372"/>
      <c r="J110" s="372"/>
      <c r="K110" s="372"/>
      <c r="L110" s="372"/>
      <c r="M110" s="373"/>
      <c r="N110" s="150"/>
      <c r="O110" s="151">
        <f>IF(R113&gt;T113,1,0)</f>
        <v>0</v>
      </c>
      <c r="P110" s="152">
        <f>IF(R110&gt;T110,1,0)</f>
        <v>0</v>
      </c>
      <c r="Q110" s="380" t="str">
        <f>IF(R113&gt;=2,"○",IF(T113&gt;=2,"●",""))</f>
        <v/>
      </c>
      <c r="R110" s="267" t="str">
        <f>+入力!BE10</f>
        <v/>
      </c>
      <c r="S110" s="154" t="s">
        <v>63</v>
      </c>
      <c r="T110" s="268" t="str">
        <f>+入力!BI10</f>
        <v/>
      </c>
      <c r="U110" s="152">
        <f>IF(T110&gt;R110,1,0)</f>
        <v>0</v>
      </c>
      <c r="V110" s="268"/>
      <c r="W110" s="156">
        <f>IF(R113&gt;=T113,0,1)</f>
        <v>0</v>
      </c>
      <c r="X110" s="151">
        <f>IF(AA113&gt;AC113,1,0)</f>
        <v>0</v>
      </c>
      <c r="Y110" s="152">
        <f>IF(AA110&gt;AC110,1,0)</f>
        <v>0</v>
      </c>
      <c r="Z110" s="380" t="str">
        <f>IF(AA113&gt;=2,"○",IF(AC113&gt;=2,"●",""))</f>
        <v/>
      </c>
      <c r="AA110" s="267" t="str">
        <f>+入力!BE20</f>
        <v/>
      </c>
      <c r="AB110" s="154" t="s">
        <v>63</v>
      </c>
      <c r="AC110" s="268" t="str">
        <f>+入力!BI20</f>
        <v/>
      </c>
      <c r="AD110" s="152">
        <f>IF(AC110&gt;AA110,1,0)</f>
        <v>0</v>
      </c>
      <c r="AE110" s="154"/>
      <c r="AF110" s="156">
        <f>IF(AA113&gt;=AC113,0,1)</f>
        <v>0</v>
      </c>
      <c r="AG110" s="157"/>
      <c r="AH110" s="387">
        <f>O113+X113</f>
        <v>0</v>
      </c>
      <c r="AI110" s="387">
        <f>(AK110*2)+AL110</f>
        <v>0</v>
      </c>
      <c r="AJ110" s="156"/>
      <c r="AK110" s="387">
        <f>E110+O110+X110</f>
        <v>0</v>
      </c>
      <c r="AL110" s="402">
        <f>N110+W110+AF110-AN111</f>
        <v>0</v>
      </c>
      <c r="AM110" s="403"/>
      <c r="AN110" s="157"/>
      <c r="AO110" s="387">
        <f>H113+R113+AA113</f>
        <v>0</v>
      </c>
      <c r="AP110" s="387">
        <f>J113+T113+AC113</f>
        <v>0</v>
      </c>
      <c r="AQ110" s="390" t="str">
        <f>IF(AR110=10,"MAX",AR110)</f>
        <v>MAX</v>
      </c>
      <c r="AR110" s="393">
        <f>IF(ISERROR(AO110/AP110),10,(AO110/AP110))</f>
        <v>10</v>
      </c>
      <c r="AS110" s="394"/>
      <c r="AT110" s="395"/>
      <c r="AU110" s="158"/>
      <c r="AV110" s="402">
        <f>E112+O112+X112</f>
        <v>0</v>
      </c>
      <c r="AW110" s="403"/>
      <c r="AX110" s="402">
        <f>N111+W111+AF111</f>
        <v>0</v>
      </c>
      <c r="AY110" s="403"/>
      <c r="AZ110" s="408">
        <f>IF(ISERROR(AV110/AX110),0,(AV110/AX110))</f>
        <v>0</v>
      </c>
      <c r="BA110" s="159"/>
      <c r="BB110" s="183"/>
      <c r="BC110" s="190"/>
      <c r="BD110" s="10"/>
      <c r="BE110" s="436" t="str">
        <f>+入力!BI35</f>
        <v/>
      </c>
      <c r="BF110" s="436"/>
      <c r="BG110" s="436" t="str">
        <f>+入力!BI36</f>
        <v/>
      </c>
      <c r="BH110" s="436"/>
      <c r="BI110" s="436" t="str">
        <f>+入力!BI37</f>
        <v/>
      </c>
      <c r="BJ110" s="436"/>
      <c r="BK110" s="194"/>
    </row>
    <row r="111" spans="1:63" ht="13.5" customHeight="1">
      <c r="A111" s="365"/>
      <c r="B111" s="369"/>
      <c r="C111" s="370"/>
      <c r="D111" s="348"/>
      <c r="E111" s="297"/>
      <c r="G111" s="374"/>
      <c r="H111" s="375"/>
      <c r="I111" s="375"/>
      <c r="J111" s="375"/>
      <c r="K111" s="375"/>
      <c r="L111" s="375"/>
      <c r="M111" s="376"/>
      <c r="N111" s="160"/>
      <c r="O111" s="161">
        <f>IF(O110=1,0,IF(S113="棄",1,0))</f>
        <v>0</v>
      </c>
      <c r="P111" s="162">
        <f>IF(R111&gt;T111,1,0)</f>
        <v>0</v>
      </c>
      <c r="Q111" s="381"/>
      <c r="R111" s="269" t="str">
        <f>+入力!BE11</f>
        <v/>
      </c>
      <c r="S111" s="277" t="s">
        <v>98</v>
      </c>
      <c r="T111" s="270" t="str">
        <f>+入力!BI11</f>
        <v/>
      </c>
      <c r="U111" s="162">
        <f>IF(T111&gt;R111,1,0)</f>
        <v>0</v>
      </c>
      <c r="V111" s="270"/>
      <c r="W111" s="160">
        <f>SUM(T110:T112)</f>
        <v>0</v>
      </c>
      <c r="X111" s="161">
        <f>IF(X110=1,0,IF(AB113="棄",1,0))</f>
        <v>0</v>
      </c>
      <c r="Y111" s="162">
        <f>IF(AA111&gt;AC111,1,0)</f>
        <v>0</v>
      </c>
      <c r="Z111" s="381"/>
      <c r="AA111" s="269" t="str">
        <f>+入力!BE21</f>
        <v/>
      </c>
      <c r="AB111" s="277" t="s">
        <v>98</v>
      </c>
      <c r="AC111" s="270" t="str">
        <f>+入力!BI21</f>
        <v/>
      </c>
      <c r="AD111" s="162">
        <f>IF(AC111&gt;AA111,1,0)</f>
        <v>0</v>
      </c>
      <c r="AE111" s="277"/>
      <c r="AF111" s="162">
        <f>SUM(AC110:AC112)</f>
        <v>0</v>
      </c>
      <c r="AG111" s="166">
        <f>AJ111*100+AU111*10+BA111</f>
        <v>111</v>
      </c>
      <c r="AH111" s="388"/>
      <c r="AI111" s="388"/>
      <c r="AJ111" s="167">
        <f>RANK(AI110,$AI$110:$AI$121)</f>
        <v>1</v>
      </c>
      <c r="AK111" s="388"/>
      <c r="AL111" s="404"/>
      <c r="AM111" s="405"/>
      <c r="AN111" s="166">
        <f>E111+O111+X111</f>
        <v>0</v>
      </c>
      <c r="AO111" s="388"/>
      <c r="AP111" s="388"/>
      <c r="AQ111" s="391"/>
      <c r="AR111" s="396"/>
      <c r="AS111" s="397"/>
      <c r="AT111" s="398"/>
      <c r="AU111" s="168">
        <f>RANK(AR110,$AR$110:$AR$121)</f>
        <v>1</v>
      </c>
      <c r="AV111" s="404"/>
      <c r="AW111" s="405"/>
      <c r="AX111" s="404"/>
      <c r="AY111" s="405"/>
      <c r="AZ111" s="409"/>
      <c r="BA111" s="159">
        <f>RANK(AZ110,$AZ$110:$AZ$121)</f>
        <v>1</v>
      </c>
      <c r="BD111" s="10"/>
      <c r="BE111" s="436"/>
      <c r="BF111" s="436"/>
      <c r="BG111" s="436"/>
      <c r="BH111" s="436"/>
      <c r="BI111" s="436"/>
      <c r="BJ111" s="436"/>
      <c r="BK111" s="194"/>
    </row>
    <row r="112" spans="1:63" ht="13.5" customHeight="1">
      <c r="A112" s="365"/>
      <c r="B112" s="369"/>
      <c r="C112" s="370"/>
      <c r="D112" s="348"/>
      <c r="E112" s="297"/>
      <c r="G112" s="374"/>
      <c r="H112" s="375"/>
      <c r="I112" s="375"/>
      <c r="J112" s="375"/>
      <c r="K112" s="375"/>
      <c r="L112" s="375"/>
      <c r="M112" s="376"/>
      <c r="N112" s="160"/>
      <c r="O112" s="161">
        <f>SUM(R110:R112)</f>
        <v>0</v>
      </c>
      <c r="P112" s="162">
        <f>IF(R112&gt;T112,1,0)</f>
        <v>0</v>
      </c>
      <c r="Q112" s="381"/>
      <c r="R112" s="269" t="str">
        <f>+入力!BE12</f>
        <v/>
      </c>
      <c r="S112" s="277" t="s">
        <v>98</v>
      </c>
      <c r="T112" s="270" t="str">
        <f>+入力!BI12</f>
        <v/>
      </c>
      <c r="U112" s="162">
        <f>IF(T112&gt;R112,1,0)</f>
        <v>0</v>
      </c>
      <c r="V112" s="270"/>
      <c r="W112" s="160"/>
      <c r="X112" s="161">
        <f>SUM(AA110:AA112)</f>
        <v>0</v>
      </c>
      <c r="Y112" s="162">
        <f>IF(AA112&gt;AC112,1,0)</f>
        <v>0</v>
      </c>
      <c r="Z112" s="381"/>
      <c r="AA112" s="269" t="str">
        <f>+入力!BE22</f>
        <v/>
      </c>
      <c r="AB112" s="277" t="s">
        <v>98</v>
      </c>
      <c r="AC112" s="270" t="str">
        <f>+入力!BI22</f>
        <v/>
      </c>
      <c r="AD112" s="162">
        <f>IF(AC112&gt;AA112,1,0)</f>
        <v>0</v>
      </c>
      <c r="AE112" s="277"/>
      <c r="AF112" s="162"/>
      <c r="AG112" s="166"/>
      <c r="AH112" s="388"/>
      <c r="AI112" s="388"/>
      <c r="AJ112" s="167"/>
      <c r="AK112" s="388"/>
      <c r="AL112" s="404"/>
      <c r="AM112" s="405"/>
      <c r="AN112" s="166"/>
      <c r="AO112" s="388"/>
      <c r="AP112" s="388"/>
      <c r="AQ112" s="391"/>
      <c r="AR112" s="396"/>
      <c r="AS112" s="397"/>
      <c r="AT112" s="398"/>
      <c r="AU112" s="168"/>
      <c r="AV112" s="404"/>
      <c r="AW112" s="405"/>
      <c r="AX112" s="404"/>
      <c r="AY112" s="405"/>
      <c r="AZ112" s="409"/>
      <c r="BA112" s="159"/>
      <c r="BD112" s="10"/>
      <c r="BE112" s="436"/>
      <c r="BF112" s="436"/>
      <c r="BG112" s="436"/>
      <c r="BH112" s="436"/>
      <c r="BI112" s="436"/>
      <c r="BJ112" s="436"/>
      <c r="BK112" s="194"/>
    </row>
    <row r="113" spans="1:63" s="186" customFormat="1" ht="18.75" customHeight="1">
      <c r="A113" s="366"/>
      <c r="B113" s="382" t="str">
        <f>VLOOKUP(B110,DB!$B$2:$C$49,2,0)</f>
        <v>(福　井)</v>
      </c>
      <c r="C113" s="383"/>
      <c r="D113" s="310">
        <f>VLOOKUP(B113,DB!$C$2:$D$49,2,0)</f>
        <v>21</v>
      </c>
      <c r="E113" s="298" t="s">
        <v>63</v>
      </c>
      <c r="F113" s="299"/>
      <c r="G113" s="377"/>
      <c r="H113" s="378"/>
      <c r="I113" s="378"/>
      <c r="J113" s="378"/>
      <c r="K113" s="378"/>
      <c r="L113" s="378"/>
      <c r="M113" s="379"/>
      <c r="N113" s="169"/>
      <c r="O113" s="170">
        <f>IF(R113=T113,0,1)</f>
        <v>0</v>
      </c>
      <c r="P113" s="171"/>
      <c r="Q113" s="271"/>
      <c r="R113" s="173">
        <f>SUM(P110:P112)</f>
        <v>0</v>
      </c>
      <c r="S113" s="174" t="s">
        <v>98</v>
      </c>
      <c r="T113" s="173">
        <f>SUM(U110:U112)</f>
        <v>0</v>
      </c>
      <c r="U113" s="175"/>
      <c r="V113" s="176"/>
      <c r="W113" s="177"/>
      <c r="X113" s="170">
        <f>IF(AA113=AC113,0,1)</f>
        <v>0</v>
      </c>
      <c r="Y113" s="175"/>
      <c r="Z113" s="178"/>
      <c r="AA113" s="173">
        <f>SUM(Y110:Y112)</f>
        <v>0</v>
      </c>
      <c r="AB113" s="174" t="s">
        <v>98</v>
      </c>
      <c r="AC113" s="173">
        <f>SUM(AD110:AD112)</f>
        <v>0</v>
      </c>
      <c r="AD113" s="175"/>
      <c r="AE113" s="173"/>
      <c r="AF113" s="175"/>
      <c r="AG113" s="179"/>
      <c r="AH113" s="389"/>
      <c r="AI113" s="389"/>
      <c r="AJ113" s="180"/>
      <c r="AK113" s="389"/>
      <c r="AL113" s="406"/>
      <c r="AM113" s="407"/>
      <c r="AN113" s="179"/>
      <c r="AO113" s="389"/>
      <c r="AP113" s="389"/>
      <c r="AQ113" s="392"/>
      <c r="AR113" s="399"/>
      <c r="AS113" s="400"/>
      <c r="AT113" s="401"/>
      <c r="AU113" s="181"/>
      <c r="AV113" s="406"/>
      <c r="AW113" s="407"/>
      <c r="AX113" s="406"/>
      <c r="AY113" s="407"/>
      <c r="AZ113" s="410"/>
      <c r="BA113" s="182"/>
      <c r="BB113" s="130"/>
      <c r="BC113" s="129"/>
      <c r="BD113" s="10"/>
      <c r="BE113" s="223"/>
      <c r="BF113" s="223"/>
      <c r="BG113" s="440">
        <f>+入力!BK36</f>
        <v>0</v>
      </c>
      <c r="BH113" s="440"/>
      <c r="BI113" s="223"/>
      <c r="BJ113" s="223"/>
      <c r="BK113" s="194"/>
    </row>
    <row r="114" spans="1:63" ht="13.5" customHeight="1">
      <c r="A114" s="364" t="str">
        <f t="shared" ref="A114" si="0">IF(AF121&lt;6,"",RANK(AG115,$AG$110:$AG$121,1))</f>
        <v/>
      </c>
      <c r="B114" s="367" t="str">
        <f>Q109</f>
        <v>住吉女子</v>
      </c>
      <c r="C114" s="368"/>
      <c r="D114" s="347">
        <f>VLOOKUP(B114,DB!$B$2:$D$49,3,0)</f>
        <v>32</v>
      </c>
      <c r="E114" s="300">
        <f>IF(H117&gt;J117,1,0)</f>
        <v>0</v>
      </c>
      <c r="F114" s="296">
        <f>IF(H114&gt;J114,1,0)</f>
        <v>0</v>
      </c>
      <c r="G114" s="380" t="str">
        <f>IF(H117&gt;=2,"○",IF(J117&gt;=2,"●",""))</f>
        <v/>
      </c>
      <c r="H114" s="267" t="str">
        <f>IF(AND(R110=0, T110=0), "",T110)</f>
        <v/>
      </c>
      <c r="I114" s="154" t="s">
        <v>63</v>
      </c>
      <c r="J114" s="268" t="str">
        <f>IF(AND(R110=0, T110=0), "",R110)</f>
        <v/>
      </c>
      <c r="K114" s="154"/>
      <c r="L114" s="152">
        <f>IF(J114&gt;H114,1,0)</f>
        <v>0</v>
      </c>
      <c r="M114" s="268"/>
      <c r="N114" s="156">
        <f>IF(H117&gt;=J117,0,1)</f>
        <v>0</v>
      </c>
      <c r="O114" s="152"/>
      <c r="P114" s="152"/>
      <c r="Q114" s="371"/>
      <c r="R114" s="372"/>
      <c r="S114" s="372"/>
      <c r="T114" s="372"/>
      <c r="U114" s="372"/>
      <c r="V114" s="373"/>
      <c r="W114" s="152"/>
      <c r="X114" s="151">
        <f>IF(AA117&gt;AC117,1,0)</f>
        <v>0</v>
      </c>
      <c r="Y114" s="152">
        <f>IF(AA114&gt;AC114,1,0)</f>
        <v>0</v>
      </c>
      <c r="Z114" s="380" t="str">
        <f>IF(AA117&gt;=2,"○",IF(AC117&gt;=2,"●",""))</f>
        <v/>
      </c>
      <c r="AA114" s="267" t="str">
        <f>+入力!BE30</f>
        <v/>
      </c>
      <c r="AB114" s="154" t="s">
        <v>63</v>
      </c>
      <c r="AC114" s="268" t="str">
        <f>+入力!BI30</f>
        <v/>
      </c>
      <c r="AD114" s="152">
        <f>IF(AC114&gt;AA114,1,0)</f>
        <v>0</v>
      </c>
      <c r="AE114" s="154"/>
      <c r="AF114" s="156">
        <f>IF(AA117&gt;=AC117,0,1)</f>
        <v>0</v>
      </c>
      <c r="AG114" s="157"/>
      <c r="AH114" s="387">
        <f>E117+X117</f>
        <v>0</v>
      </c>
      <c r="AI114" s="387">
        <f>(AK114*2)+AL114</f>
        <v>0</v>
      </c>
      <c r="AJ114" s="156"/>
      <c r="AK114" s="387">
        <f>E114+O114+X114</f>
        <v>0</v>
      </c>
      <c r="AL114" s="402">
        <f>N114+W114+AF114-AN115</f>
        <v>0</v>
      </c>
      <c r="AM114" s="403"/>
      <c r="AN114" s="157"/>
      <c r="AO114" s="387">
        <f>H117+R117+AA117</f>
        <v>0</v>
      </c>
      <c r="AP114" s="387">
        <f>J117+T117+AC117</f>
        <v>0</v>
      </c>
      <c r="AQ114" s="390" t="str">
        <f>IF(AR114=10,"MAX",AR114)</f>
        <v>MAX</v>
      </c>
      <c r="AR114" s="393">
        <f>IF(ISERROR(AO114/AP114),10,(AO114/AP114))</f>
        <v>10</v>
      </c>
      <c r="AS114" s="394"/>
      <c r="AT114" s="395"/>
      <c r="AU114" s="158"/>
      <c r="AV114" s="402">
        <f>E116+O116+X116</f>
        <v>0</v>
      </c>
      <c r="AW114" s="403"/>
      <c r="AX114" s="402">
        <f>N115+W115+AF115</f>
        <v>0</v>
      </c>
      <c r="AY114" s="403"/>
      <c r="AZ114" s="408">
        <f>IF(ISERROR(AV114/AX114),0,(AV114/AX114))</f>
        <v>0</v>
      </c>
      <c r="BA114" s="187"/>
      <c r="BD114" s="10"/>
      <c r="BE114" s="223"/>
      <c r="BF114" s="223"/>
      <c r="BG114" s="440"/>
      <c r="BH114" s="440"/>
      <c r="BI114" s="223"/>
      <c r="BJ114" s="223"/>
      <c r="BK114" s="194"/>
    </row>
    <row r="115" spans="1:63" ht="13.5" customHeight="1">
      <c r="A115" s="365"/>
      <c r="B115" s="369"/>
      <c r="C115" s="370"/>
      <c r="D115" s="348"/>
      <c r="E115" s="301">
        <f>IF(E114=1,0,IF(I117="棄",1,0))</f>
        <v>0</v>
      </c>
      <c r="F115" s="293">
        <f>IF(H115&gt;J115,1,0)</f>
        <v>0</v>
      </c>
      <c r="G115" s="381"/>
      <c r="H115" s="269" t="str">
        <f>IF(AND(R111=0, T111=0), "",T111)</f>
        <v/>
      </c>
      <c r="I115" s="277" t="s">
        <v>63</v>
      </c>
      <c r="J115" s="270" t="str">
        <f>IF(AND(R111=0, T111=0), "",R111)</f>
        <v/>
      </c>
      <c r="K115" s="277"/>
      <c r="L115" s="162">
        <f>IF(J115&gt;H115,1,0)</f>
        <v>0</v>
      </c>
      <c r="M115" s="270"/>
      <c r="N115" s="160">
        <f>SUM(J114:J116)</f>
        <v>0</v>
      </c>
      <c r="O115" s="162"/>
      <c r="P115" s="162"/>
      <c r="Q115" s="374"/>
      <c r="R115" s="375"/>
      <c r="S115" s="375"/>
      <c r="T115" s="375"/>
      <c r="U115" s="375"/>
      <c r="V115" s="376"/>
      <c r="W115" s="162"/>
      <c r="X115" s="161">
        <f>IF(X114=1,0,IF(AB117="棄",1,0))</f>
        <v>0</v>
      </c>
      <c r="Y115" s="162">
        <f>IF(AA115&gt;AC115,1,0)</f>
        <v>0</v>
      </c>
      <c r="Z115" s="381"/>
      <c r="AA115" s="269" t="str">
        <f>+入力!BE31</f>
        <v/>
      </c>
      <c r="AB115" s="277" t="s">
        <v>98</v>
      </c>
      <c r="AC115" s="270" t="str">
        <f>+入力!BI31</f>
        <v/>
      </c>
      <c r="AD115" s="162">
        <f>IF(AC115&gt;AA115,1,0)</f>
        <v>0</v>
      </c>
      <c r="AE115" s="277"/>
      <c r="AF115" s="160">
        <f>SUM(AC114:AC116)</f>
        <v>0</v>
      </c>
      <c r="AG115" s="166">
        <f>AJ115*100+AU115*10+BA115</f>
        <v>111</v>
      </c>
      <c r="AH115" s="388"/>
      <c r="AI115" s="388"/>
      <c r="AJ115" s="167">
        <f>RANK(AI114,$AI$110:$AI$121)</f>
        <v>1</v>
      </c>
      <c r="AK115" s="388"/>
      <c r="AL115" s="404"/>
      <c r="AM115" s="405"/>
      <c r="AN115" s="166">
        <f>E115+O115+X115</f>
        <v>0</v>
      </c>
      <c r="AO115" s="388"/>
      <c r="AP115" s="388"/>
      <c r="AQ115" s="391"/>
      <c r="AR115" s="396"/>
      <c r="AS115" s="397"/>
      <c r="AT115" s="398"/>
      <c r="AU115" s="168">
        <f>RANK(AR114,$AR$110:$AR$121)</f>
        <v>1</v>
      </c>
      <c r="AV115" s="404"/>
      <c r="AW115" s="405"/>
      <c r="AX115" s="404"/>
      <c r="AY115" s="405"/>
      <c r="AZ115" s="409"/>
      <c r="BA115" s="159">
        <f>RANK(AZ114,$AZ$110:$AZ$121)</f>
        <v>1</v>
      </c>
      <c r="BD115" s="10"/>
      <c r="BE115" s="223"/>
      <c r="BF115" s="223"/>
      <c r="BG115" s="440"/>
      <c r="BH115" s="440"/>
      <c r="BI115" s="223"/>
      <c r="BJ115" s="223"/>
      <c r="BK115" s="194"/>
    </row>
    <row r="116" spans="1:63" ht="13.5" customHeight="1">
      <c r="A116" s="365"/>
      <c r="B116" s="369"/>
      <c r="C116" s="370"/>
      <c r="D116" s="348"/>
      <c r="E116" s="301">
        <f>SUM(H114:H116)</f>
        <v>0</v>
      </c>
      <c r="F116" s="293">
        <f>IF(H116&gt;J116,1,0)</f>
        <v>0</v>
      </c>
      <c r="G116" s="381"/>
      <c r="H116" s="269" t="str">
        <f>IF(AND(R112=0, T112=0), "",T112)</f>
        <v/>
      </c>
      <c r="I116" s="277" t="s">
        <v>63</v>
      </c>
      <c r="J116" s="270" t="str">
        <f>IF(AND(R112=0, T112=0), "",R112)</f>
        <v/>
      </c>
      <c r="K116" s="277"/>
      <c r="L116" s="162">
        <f>IF(J116&gt;H116,1,0)</f>
        <v>0</v>
      </c>
      <c r="M116" s="270"/>
      <c r="N116" s="160"/>
      <c r="O116" s="162"/>
      <c r="P116" s="162"/>
      <c r="Q116" s="374"/>
      <c r="R116" s="375"/>
      <c r="S116" s="375"/>
      <c r="T116" s="375"/>
      <c r="U116" s="375"/>
      <c r="V116" s="376"/>
      <c r="W116" s="162"/>
      <c r="X116" s="161">
        <f>SUM(AA114:AA116)</f>
        <v>0</v>
      </c>
      <c r="Y116" s="162">
        <f>IF(AA116&gt;AC116,1,0)</f>
        <v>0</v>
      </c>
      <c r="Z116" s="381"/>
      <c r="AA116" s="269" t="str">
        <f>+入力!BE32</f>
        <v/>
      </c>
      <c r="AB116" s="277" t="s">
        <v>98</v>
      </c>
      <c r="AC116" s="270" t="str">
        <f>+入力!BI32</f>
        <v/>
      </c>
      <c r="AD116" s="162">
        <f>IF(AC116&gt;AA116,1,0)</f>
        <v>0</v>
      </c>
      <c r="AE116" s="277"/>
      <c r="AF116" s="160"/>
      <c r="AG116" s="166"/>
      <c r="AH116" s="388"/>
      <c r="AI116" s="388"/>
      <c r="AJ116" s="167"/>
      <c r="AK116" s="388"/>
      <c r="AL116" s="404"/>
      <c r="AM116" s="405"/>
      <c r="AN116" s="166"/>
      <c r="AO116" s="388"/>
      <c r="AP116" s="388"/>
      <c r="AQ116" s="391"/>
      <c r="AR116" s="396"/>
      <c r="AS116" s="397"/>
      <c r="AT116" s="398"/>
      <c r="AU116" s="168"/>
      <c r="AV116" s="404"/>
      <c r="AW116" s="405"/>
      <c r="AX116" s="404"/>
      <c r="AY116" s="405"/>
      <c r="AZ116" s="409"/>
      <c r="BA116" s="159"/>
      <c r="BC116" s="441" t="str">
        <f>IF(BG113&gt;BG102,"W","L")</f>
        <v>L</v>
      </c>
      <c r="BD116" s="385" t="str">
        <f>IF(AH110+AH114+AH118=6,入力!BL36,"")</f>
        <v/>
      </c>
      <c r="BE116" s="386"/>
      <c r="BF116" s="386"/>
      <c r="BG116" s="386"/>
      <c r="BH116" s="386"/>
      <c r="BI116" s="386"/>
      <c r="BJ116" s="215"/>
      <c r="BK116" s="216"/>
    </row>
    <row r="117" spans="1:63" s="186" customFormat="1" ht="18.75" customHeight="1">
      <c r="A117" s="366"/>
      <c r="B117" s="382" t="str">
        <f>VLOOKUP(B114,DB!$B$2:$C$49,2,0)</f>
        <v>(鳥　取)</v>
      </c>
      <c r="C117" s="383"/>
      <c r="D117" s="310">
        <f>VLOOKUP(B117,DB!$C$2:$D$49,2,0)</f>
        <v>32</v>
      </c>
      <c r="E117" s="302">
        <f>IF(H117=J117,0,1)</f>
        <v>0</v>
      </c>
      <c r="F117" s="299"/>
      <c r="G117" s="178"/>
      <c r="H117" s="173">
        <f>SUM(F114:F116)</f>
        <v>0</v>
      </c>
      <c r="I117" s="173" t="str">
        <f>S113</f>
        <v>-</v>
      </c>
      <c r="J117" s="173">
        <f>SUM(L114:L116)</f>
        <v>0</v>
      </c>
      <c r="K117" s="173"/>
      <c r="L117" s="171"/>
      <c r="M117" s="272"/>
      <c r="N117" s="169"/>
      <c r="O117" s="171"/>
      <c r="P117" s="171"/>
      <c r="Q117" s="377"/>
      <c r="R117" s="378"/>
      <c r="S117" s="378"/>
      <c r="T117" s="378"/>
      <c r="U117" s="378"/>
      <c r="V117" s="379"/>
      <c r="W117" s="171"/>
      <c r="X117" s="170">
        <f>IF(AA117=AC117,0,1)</f>
        <v>0</v>
      </c>
      <c r="Y117" s="171"/>
      <c r="Z117" s="271"/>
      <c r="AA117" s="173">
        <f>SUM(Y114:Y116)</f>
        <v>0</v>
      </c>
      <c r="AB117" s="174" t="s">
        <v>98</v>
      </c>
      <c r="AC117" s="173">
        <f>SUM(AD114:AD116)</f>
        <v>0</v>
      </c>
      <c r="AD117" s="175"/>
      <c r="AE117" s="173"/>
      <c r="AF117" s="177"/>
      <c r="AG117" s="179"/>
      <c r="AH117" s="389"/>
      <c r="AI117" s="389"/>
      <c r="AJ117" s="180"/>
      <c r="AK117" s="389"/>
      <c r="AL117" s="406"/>
      <c r="AM117" s="407"/>
      <c r="AN117" s="179"/>
      <c r="AO117" s="389"/>
      <c r="AP117" s="389"/>
      <c r="AQ117" s="392"/>
      <c r="AR117" s="399"/>
      <c r="AS117" s="400"/>
      <c r="AT117" s="401"/>
      <c r="AU117" s="181"/>
      <c r="AV117" s="406"/>
      <c r="AW117" s="407"/>
      <c r="AX117" s="406"/>
      <c r="AY117" s="407"/>
      <c r="AZ117" s="410"/>
      <c r="BA117" s="189"/>
      <c r="BB117" s="183"/>
      <c r="BC117" s="441"/>
      <c r="BD117" s="385"/>
      <c r="BE117" s="386"/>
      <c r="BF117" s="386"/>
      <c r="BG117" s="386"/>
      <c r="BH117" s="386"/>
      <c r="BI117" s="386"/>
      <c r="BJ117" s="417" t="str">
        <f>IFERROR(VLOOKUP(BD116,DB!$B$2:$C$49,2,0),"")</f>
        <v/>
      </c>
      <c r="BK117" s="418"/>
    </row>
    <row r="118" spans="1:63" ht="13.5" customHeight="1">
      <c r="A118" s="364" t="str">
        <f>IF(AF121&lt;6,"",RANK(AG119,$AG$110:$AG$121,1))</f>
        <v/>
      </c>
      <c r="B118" s="367" t="str">
        <f>Z109</f>
        <v>岡崎ＪＶＣ</v>
      </c>
      <c r="C118" s="368"/>
      <c r="D118" s="347">
        <f>VLOOKUP(B118,DB!$B$2:$D$49,3,0)</f>
        <v>23</v>
      </c>
      <c r="E118" s="300">
        <f>IF(H121&gt;J121,1,0)</f>
        <v>0</v>
      </c>
      <c r="F118" s="296">
        <f>IF(H118&gt;J118,1,0)</f>
        <v>0</v>
      </c>
      <c r="G118" s="380" t="str">
        <f>IF(H121&gt;=2,"○",IF(J121&gt;=2,"●",""))</f>
        <v/>
      </c>
      <c r="H118" s="267" t="str">
        <f>IF(AND(AC110=0, AA110=0), "",AC110)</f>
        <v/>
      </c>
      <c r="I118" s="154" t="s">
        <v>63</v>
      </c>
      <c r="J118" s="268" t="str">
        <f>IF(AND(AA110=0, AC110=0), "",AA110)</f>
        <v/>
      </c>
      <c r="K118" s="154"/>
      <c r="L118" s="152">
        <f>IF(J118&gt;H118,1,0)</f>
        <v>0</v>
      </c>
      <c r="M118" s="268"/>
      <c r="N118" s="156">
        <f>IF(H121&gt;=J121,0,1)</f>
        <v>0</v>
      </c>
      <c r="O118" s="151">
        <f>IF(R121&gt;T121,1,0)</f>
        <v>0</v>
      </c>
      <c r="P118" s="152">
        <f>IF(R118&gt;T118,1,0)</f>
        <v>0</v>
      </c>
      <c r="Q118" s="380" t="str">
        <f>IF(R121&gt;=2,"○",IF(T121&gt;=2,"●",""))</f>
        <v/>
      </c>
      <c r="R118" s="267" t="str">
        <f>IF(AND(AC114=0, AA114=0), "",AC114)</f>
        <v/>
      </c>
      <c r="S118" s="154" t="s">
        <v>63</v>
      </c>
      <c r="T118" s="268" t="str">
        <f>IF(AND(AA114=0, AC114=0), "",AA114)</f>
        <v/>
      </c>
      <c r="U118" s="152">
        <f>IF(T118&gt;R118,1,0)</f>
        <v>0</v>
      </c>
      <c r="V118" s="268"/>
      <c r="W118" s="156">
        <f>IF(R121&gt;=T121,0,1)</f>
        <v>0</v>
      </c>
      <c r="X118" s="152"/>
      <c r="Y118" s="152"/>
      <c r="Z118" s="371"/>
      <c r="AA118" s="372"/>
      <c r="AB118" s="372"/>
      <c r="AC118" s="372"/>
      <c r="AD118" s="372"/>
      <c r="AE118" s="372"/>
      <c r="AF118" s="152"/>
      <c r="AG118" s="157"/>
      <c r="AH118" s="387">
        <f>O121+E121</f>
        <v>0</v>
      </c>
      <c r="AI118" s="387">
        <f>(AK118*2)+AL118</f>
        <v>0</v>
      </c>
      <c r="AJ118" s="156"/>
      <c r="AK118" s="387">
        <f>E118+O118+X118</f>
        <v>0</v>
      </c>
      <c r="AL118" s="402">
        <f>N118+W118+AF118-AN119</f>
        <v>0</v>
      </c>
      <c r="AM118" s="403"/>
      <c r="AN118" s="157"/>
      <c r="AO118" s="387">
        <f>H121+R121+AA121</f>
        <v>0</v>
      </c>
      <c r="AP118" s="387">
        <f>J121+T121+AC121</f>
        <v>0</v>
      </c>
      <c r="AQ118" s="390" t="str">
        <f>IF(AR118=10,"MAX",AR118)</f>
        <v>MAX</v>
      </c>
      <c r="AR118" s="393">
        <f>IF(ISERROR(AO118/AP118),10,(AO118/AP118))</f>
        <v>10</v>
      </c>
      <c r="AS118" s="394"/>
      <c r="AT118" s="395"/>
      <c r="AU118" s="158"/>
      <c r="AV118" s="402">
        <f>E120+O120+X120</f>
        <v>0</v>
      </c>
      <c r="AW118" s="403"/>
      <c r="AX118" s="402">
        <f>N119+W119+AF119</f>
        <v>0</v>
      </c>
      <c r="AY118" s="403"/>
      <c r="AZ118" s="408">
        <f>IF(ISERROR(AV118/AX118),0,(AV118/AX118))</f>
        <v>0</v>
      </c>
      <c r="BA118" s="159"/>
      <c r="BC118" s="441"/>
      <c r="BD118" s="385"/>
      <c r="BE118" s="386"/>
      <c r="BF118" s="386"/>
      <c r="BG118" s="386"/>
      <c r="BH118" s="386"/>
      <c r="BI118" s="386"/>
      <c r="BJ118" s="417"/>
      <c r="BK118" s="418"/>
    </row>
    <row r="119" spans="1:63" ht="13.5" customHeight="1">
      <c r="A119" s="365"/>
      <c r="B119" s="369"/>
      <c r="C119" s="370"/>
      <c r="D119" s="348"/>
      <c r="E119" s="301">
        <f>IF(E118=1,0,IF(I121="棄",1,0))</f>
        <v>0</v>
      </c>
      <c r="F119" s="293">
        <f>IF(H119&gt;J119,1,0)</f>
        <v>0</v>
      </c>
      <c r="G119" s="381"/>
      <c r="H119" s="269" t="str">
        <f>IF(AND(AC111=0, AA111=0), "",AC111)</f>
        <v/>
      </c>
      <c r="I119" s="277" t="s">
        <v>63</v>
      </c>
      <c r="J119" s="270" t="str">
        <f>IF(AND(AA111=0, AC111=0), "",AA111)</f>
        <v/>
      </c>
      <c r="K119" s="277"/>
      <c r="L119" s="162">
        <f>IF(J119&gt;H119,1,0)</f>
        <v>0</v>
      </c>
      <c r="M119" s="270"/>
      <c r="N119" s="160">
        <f>SUM(J118:J120)</f>
        <v>0</v>
      </c>
      <c r="O119" s="161">
        <f>IF(O118=1,0,IF(S121="棄",1,0))</f>
        <v>0</v>
      </c>
      <c r="P119" s="162">
        <f>IF(R119&gt;T119,1,0)</f>
        <v>0</v>
      </c>
      <c r="Q119" s="381"/>
      <c r="R119" s="269" t="str">
        <f>IF(AND(AC115=0, AA115=0), "",AC115)</f>
        <v/>
      </c>
      <c r="S119" s="277" t="s">
        <v>63</v>
      </c>
      <c r="T119" s="270" t="str">
        <f>IF(AND(AA115=0, AC115=0), "",AA115)</f>
        <v/>
      </c>
      <c r="U119" s="162">
        <f>IF(T119&gt;R119,1,0)</f>
        <v>0</v>
      </c>
      <c r="V119" s="270"/>
      <c r="W119" s="160">
        <f>SUM(T118:T120)</f>
        <v>0</v>
      </c>
      <c r="X119" s="162"/>
      <c r="Y119" s="162"/>
      <c r="Z119" s="374"/>
      <c r="AA119" s="375"/>
      <c r="AB119" s="375"/>
      <c r="AC119" s="375"/>
      <c r="AD119" s="375"/>
      <c r="AE119" s="375"/>
      <c r="AF119" s="162"/>
      <c r="AG119" s="166">
        <f>AJ119*100+AU119*10+BA119</f>
        <v>111</v>
      </c>
      <c r="AH119" s="388"/>
      <c r="AI119" s="388"/>
      <c r="AJ119" s="167">
        <f>RANK(AI118,$AI$110:$AI$121)</f>
        <v>1</v>
      </c>
      <c r="AK119" s="388"/>
      <c r="AL119" s="404"/>
      <c r="AM119" s="405"/>
      <c r="AN119" s="166">
        <f>E119+O119+X119</f>
        <v>0</v>
      </c>
      <c r="AO119" s="388"/>
      <c r="AP119" s="388"/>
      <c r="AQ119" s="391"/>
      <c r="AR119" s="396"/>
      <c r="AS119" s="397"/>
      <c r="AT119" s="398"/>
      <c r="AU119" s="168">
        <f>RANK(AR118,$AR$110:$AR$121)</f>
        <v>1</v>
      </c>
      <c r="AV119" s="404"/>
      <c r="AW119" s="405"/>
      <c r="AX119" s="404"/>
      <c r="AY119" s="405"/>
      <c r="AZ119" s="409"/>
      <c r="BA119" s="159">
        <f>RANK(AZ118,$AZ$110:$AZ$121)</f>
        <v>1</v>
      </c>
      <c r="BC119" s="441"/>
      <c r="BD119" s="385"/>
      <c r="BE119" s="386"/>
      <c r="BF119" s="386"/>
      <c r="BG119" s="386"/>
      <c r="BH119" s="386"/>
      <c r="BI119" s="386"/>
      <c r="BJ119" s="417"/>
      <c r="BK119" s="418"/>
    </row>
    <row r="120" spans="1:63" ht="13.5" customHeight="1">
      <c r="A120" s="365"/>
      <c r="B120" s="369"/>
      <c r="C120" s="370"/>
      <c r="D120" s="348"/>
      <c r="E120" s="301">
        <f>SUM(H118:H120)</f>
        <v>0</v>
      </c>
      <c r="F120" s="293">
        <f>IF(H120&gt;J120,1,0)</f>
        <v>0</v>
      </c>
      <c r="G120" s="381"/>
      <c r="H120" s="269" t="str">
        <f>IF(AND(AC112=0, AA112=0), "",AC112)</f>
        <v/>
      </c>
      <c r="I120" s="277" t="s">
        <v>63</v>
      </c>
      <c r="J120" s="270" t="str">
        <f>IF(AND(AA112=0, AC112=0), "",AA112)</f>
        <v/>
      </c>
      <c r="K120" s="277"/>
      <c r="L120" s="162">
        <f>IF(J120&gt;H120,1,0)</f>
        <v>0</v>
      </c>
      <c r="M120" s="270"/>
      <c r="N120" s="160"/>
      <c r="O120" s="161">
        <f>SUM(R118:R120)</f>
        <v>0</v>
      </c>
      <c r="P120" s="162">
        <f>IF(R120&gt;T120,1,0)</f>
        <v>0</v>
      </c>
      <c r="Q120" s="381"/>
      <c r="R120" s="269" t="str">
        <f>IF(AND(AC116=0, AA116=0), "",AC116)</f>
        <v/>
      </c>
      <c r="S120" s="277" t="s">
        <v>63</v>
      </c>
      <c r="T120" s="270" t="str">
        <f>IF(AND(AA116=0, AC116=0), "",AA116)</f>
        <v/>
      </c>
      <c r="U120" s="162">
        <f>IF(T120&gt;R120,1,0)</f>
        <v>0</v>
      </c>
      <c r="V120" s="270"/>
      <c r="W120" s="160"/>
      <c r="X120" s="162"/>
      <c r="Y120" s="162"/>
      <c r="Z120" s="374"/>
      <c r="AA120" s="375"/>
      <c r="AB120" s="375"/>
      <c r="AC120" s="375"/>
      <c r="AD120" s="375"/>
      <c r="AE120" s="375"/>
      <c r="AF120" s="162"/>
      <c r="AG120" s="166"/>
      <c r="AH120" s="388"/>
      <c r="AI120" s="388"/>
      <c r="AJ120" s="167"/>
      <c r="AK120" s="388"/>
      <c r="AL120" s="404"/>
      <c r="AM120" s="405"/>
      <c r="AN120" s="166"/>
      <c r="AO120" s="388"/>
      <c r="AP120" s="388"/>
      <c r="AQ120" s="391"/>
      <c r="AR120" s="396"/>
      <c r="AS120" s="397"/>
      <c r="AT120" s="398"/>
      <c r="AU120" s="168"/>
      <c r="AV120" s="404"/>
      <c r="AW120" s="405"/>
      <c r="AX120" s="404"/>
      <c r="AY120" s="405"/>
      <c r="AZ120" s="409"/>
      <c r="BA120" s="159"/>
      <c r="BD120" s="414" t="s">
        <v>112</v>
      </c>
      <c r="BE120" s="415"/>
      <c r="BF120" s="415"/>
      <c r="BG120" s="415"/>
      <c r="BH120" s="415"/>
      <c r="BI120" s="415"/>
      <c r="BJ120" s="415"/>
      <c r="BK120" s="416"/>
    </row>
    <row r="121" spans="1:63" s="186" customFormat="1" ht="19.5" customHeight="1" thickBot="1">
      <c r="A121" s="431"/>
      <c r="B121" s="424" t="str">
        <f>VLOOKUP(B118,DB!$B$2:$C$49,2,0)</f>
        <v>(愛　知)</v>
      </c>
      <c r="C121" s="425"/>
      <c r="D121" s="310">
        <f>VLOOKUP(B121,DB!$C$2:$D$49,2,0)</f>
        <v>23</v>
      </c>
      <c r="E121" s="303">
        <f>IF(H121=J121,0,1)</f>
        <v>0</v>
      </c>
      <c r="F121" s="304"/>
      <c r="G121" s="196"/>
      <c r="H121" s="197">
        <f>SUM(F118:F120)</f>
        <v>0</v>
      </c>
      <c r="I121" s="197" t="str">
        <f>+AB113</f>
        <v>-</v>
      </c>
      <c r="J121" s="197">
        <f>SUM(L118:L120)</f>
        <v>0</v>
      </c>
      <c r="K121" s="197"/>
      <c r="L121" s="198"/>
      <c r="M121" s="199"/>
      <c r="N121" s="200"/>
      <c r="O121" s="195">
        <f>IF(R121=T121,0,1)</f>
        <v>0</v>
      </c>
      <c r="P121" s="198"/>
      <c r="Q121" s="196"/>
      <c r="R121" s="197">
        <f>SUM(P118:P120)</f>
        <v>0</v>
      </c>
      <c r="S121" s="197" t="str">
        <f>+AB117</f>
        <v>-</v>
      </c>
      <c r="T121" s="197">
        <f>SUM(U118:U120)</f>
        <v>0</v>
      </c>
      <c r="U121" s="201"/>
      <c r="V121" s="275"/>
      <c r="W121" s="203"/>
      <c r="X121" s="201"/>
      <c r="Y121" s="201"/>
      <c r="Z121" s="432"/>
      <c r="AA121" s="433"/>
      <c r="AB121" s="433"/>
      <c r="AC121" s="433"/>
      <c r="AD121" s="433"/>
      <c r="AE121" s="433"/>
      <c r="AF121" s="201">
        <f>SUM(AH110:AH121)</f>
        <v>0</v>
      </c>
      <c r="AG121" s="204"/>
      <c r="AH121" s="420"/>
      <c r="AI121" s="420"/>
      <c r="AJ121" s="205"/>
      <c r="AK121" s="420"/>
      <c r="AL121" s="421"/>
      <c r="AM121" s="422"/>
      <c r="AN121" s="204"/>
      <c r="AO121" s="420"/>
      <c r="AP121" s="420"/>
      <c r="AQ121" s="427"/>
      <c r="AR121" s="428"/>
      <c r="AS121" s="429"/>
      <c r="AT121" s="430"/>
      <c r="AU121" s="206"/>
      <c r="AV121" s="421"/>
      <c r="AW121" s="422"/>
      <c r="AX121" s="421"/>
      <c r="AY121" s="422"/>
      <c r="AZ121" s="426"/>
      <c r="BA121" s="189"/>
      <c r="BB121" s="183"/>
      <c r="BC121" s="190"/>
      <c r="BD121" s="437"/>
      <c r="BE121" s="438"/>
      <c r="BF121" s="438"/>
      <c r="BG121" s="438"/>
      <c r="BH121" s="438"/>
      <c r="BI121" s="438"/>
      <c r="BJ121" s="438"/>
      <c r="BK121" s="439"/>
    </row>
    <row r="124" spans="1:63">
      <c r="BD124" s="131"/>
      <c r="BE124" s="131"/>
      <c r="BF124" s="131"/>
      <c r="BG124" s="131"/>
      <c r="BH124" s="131"/>
      <c r="BI124" s="131"/>
      <c r="BJ124" s="131"/>
    </row>
    <row r="125" spans="1:63" ht="17.25">
      <c r="BB125" s="183"/>
      <c r="BC125" s="190"/>
      <c r="BD125" s="131"/>
      <c r="BE125" s="131"/>
      <c r="BF125" s="131"/>
      <c r="BG125" s="131"/>
      <c r="BH125" s="131"/>
      <c r="BI125" s="131"/>
      <c r="BJ125" s="131"/>
    </row>
    <row r="126" spans="1:63">
      <c r="BD126" s="131"/>
      <c r="BE126" s="131"/>
      <c r="BF126" s="131"/>
      <c r="BG126" s="131"/>
      <c r="BH126" s="131"/>
      <c r="BI126" s="131"/>
      <c r="BJ126" s="131"/>
    </row>
    <row r="127" spans="1:63">
      <c r="BD127" s="131"/>
      <c r="BE127" s="131"/>
      <c r="BF127" s="131"/>
      <c r="BG127" s="131"/>
      <c r="BH127" s="131"/>
      <c r="BI127" s="131"/>
      <c r="BJ127" s="131"/>
    </row>
    <row r="128" spans="1:63">
      <c r="BD128" s="131"/>
      <c r="BE128" s="131"/>
      <c r="BF128" s="131"/>
      <c r="BG128" s="131"/>
      <c r="BH128" s="131"/>
      <c r="BI128" s="131"/>
      <c r="BJ128" s="131"/>
    </row>
    <row r="129" spans="56:62">
      <c r="BD129" s="131"/>
      <c r="BE129" s="131"/>
      <c r="BF129" s="131"/>
      <c r="BG129" s="131"/>
      <c r="BH129" s="131"/>
      <c r="BI129" s="131"/>
      <c r="BJ129" s="131"/>
    </row>
    <row r="130" spans="56:62">
      <c r="BD130" s="131"/>
      <c r="BE130" s="131"/>
      <c r="BF130" s="131"/>
      <c r="BG130" s="131"/>
      <c r="BH130" s="131"/>
      <c r="BI130" s="131"/>
      <c r="BJ130" s="131"/>
    </row>
    <row r="131" spans="56:62">
      <c r="BD131" s="131"/>
      <c r="BE131" s="131"/>
      <c r="BF131" s="131"/>
      <c r="BG131" s="131"/>
      <c r="BH131" s="131"/>
      <c r="BI131" s="131"/>
      <c r="BJ131" s="131"/>
    </row>
    <row r="132" spans="56:62">
      <c r="BD132" s="131"/>
      <c r="BE132" s="131"/>
      <c r="BF132" s="131"/>
      <c r="BG132" s="131"/>
      <c r="BH132" s="131"/>
      <c r="BI132" s="131"/>
      <c r="BJ132" s="131"/>
    </row>
    <row r="133" spans="56:62">
      <c r="BD133" s="131"/>
      <c r="BE133" s="131"/>
      <c r="BF133" s="131"/>
      <c r="BG133" s="131"/>
      <c r="BH133" s="131"/>
      <c r="BI133" s="131"/>
      <c r="BJ133" s="131"/>
    </row>
    <row r="134" spans="56:62">
      <c r="BD134" s="131"/>
      <c r="BE134" s="131"/>
      <c r="BF134" s="131"/>
      <c r="BG134" s="131"/>
      <c r="BH134" s="131"/>
      <c r="BI134" s="131"/>
      <c r="BJ134" s="131"/>
    </row>
    <row r="135" spans="56:62">
      <c r="BD135" s="131"/>
      <c r="BE135" s="131"/>
      <c r="BF135" s="131"/>
      <c r="BG135" s="131"/>
      <c r="BH135" s="131"/>
      <c r="BI135" s="131"/>
      <c r="BJ135" s="131"/>
    </row>
    <row r="136" spans="56:62">
      <c r="BD136" s="131"/>
      <c r="BE136" s="131"/>
      <c r="BF136" s="131"/>
      <c r="BG136" s="131"/>
      <c r="BH136" s="131"/>
      <c r="BI136" s="131"/>
      <c r="BJ136" s="131"/>
    </row>
    <row r="137" spans="56:62">
      <c r="BD137" s="131"/>
      <c r="BE137" s="131"/>
      <c r="BF137" s="131"/>
      <c r="BG137" s="131"/>
      <c r="BH137" s="131"/>
      <c r="BI137" s="131"/>
      <c r="BJ137" s="131"/>
    </row>
    <row r="138" spans="56:62">
      <c r="BD138" s="131"/>
      <c r="BE138" s="131"/>
      <c r="BF138" s="131"/>
      <c r="BG138" s="131"/>
      <c r="BH138" s="131"/>
      <c r="BI138" s="131"/>
      <c r="BJ138" s="131"/>
    </row>
    <row r="139" spans="56:62">
      <c r="BD139" s="131"/>
      <c r="BE139" s="131"/>
      <c r="BF139" s="131"/>
      <c r="BG139" s="131"/>
      <c r="BH139" s="131"/>
      <c r="BI139" s="131"/>
      <c r="BJ139" s="131"/>
    </row>
    <row r="140" spans="56:62">
      <c r="BD140" s="131"/>
      <c r="BE140" s="131"/>
      <c r="BF140" s="131"/>
      <c r="BG140" s="131"/>
      <c r="BH140" s="131"/>
      <c r="BI140" s="131"/>
      <c r="BJ140" s="131"/>
    </row>
    <row r="141" spans="56:62">
      <c r="BD141" s="131"/>
      <c r="BE141" s="131"/>
      <c r="BF141" s="131"/>
      <c r="BG141" s="131"/>
      <c r="BH141" s="131"/>
      <c r="BI141" s="131"/>
      <c r="BJ141" s="131"/>
    </row>
    <row r="142" spans="56:62">
      <c r="BD142" s="131"/>
      <c r="BE142" s="131"/>
      <c r="BF142" s="131"/>
      <c r="BG142" s="131"/>
      <c r="BH142" s="131"/>
      <c r="BI142" s="131"/>
      <c r="BJ142" s="131"/>
    </row>
    <row r="143" spans="56:62">
      <c r="BD143" s="131"/>
      <c r="BE143" s="131"/>
      <c r="BF143" s="131"/>
      <c r="BG143" s="131"/>
      <c r="BH143" s="131"/>
      <c r="BI143" s="131"/>
      <c r="BJ143" s="131"/>
    </row>
    <row r="144" spans="56:62">
      <c r="BD144" s="131"/>
      <c r="BE144" s="131"/>
      <c r="BF144" s="131"/>
      <c r="BG144" s="131"/>
      <c r="BH144" s="131"/>
      <c r="BI144" s="131"/>
      <c r="BJ144" s="131"/>
    </row>
    <row r="145" spans="56:62">
      <c r="BD145" s="131"/>
      <c r="BE145" s="131"/>
      <c r="BF145" s="131"/>
      <c r="BG145" s="131"/>
      <c r="BH145" s="131"/>
      <c r="BI145" s="131"/>
      <c r="BJ145" s="131"/>
    </row>
    <row r="146" spans="56:62">
      <c r="BD146" s="131"/>
      <c r="BE146" s="131"/>
      <c r="BF146" s="131"/>
      <c r="BG146" s="131"/>
      <c r="BH146" s="131"/>
      <c r="BI146" s="131"/>
      <c r="BJ146" s="131"/>
    </row>
    <row r="147" spans="56:62">
      <c r="BD147" s="131"/>
      <c r="BE147" s="131"/>
      <c r="BF147" s="131"/>
      <c r="BG147" s="131"/>
      <c r="BH147" s="131"/>
      <c r="BI147" s="131"/>
      <c r="BJ147" s="131"/>
    </row>
    <row r="148" spans="56:62">
      <c r="BD148" s="131"/>
      <c r="BE148" s="131"/>
      <c r="BF148" s="131"/>
      <c r="BG148" s="131"/>
      <c r="BH148" s="131"/>
      <c r="BI148" s="131"/>
      <c r="BJ148" s="131"/>
    </row>
    <row r="149" spans="56:62">
      <c r="BD149" s="131"/>
      <c r="BE149" s="131"/>
      <c r="BF149" s="131"/>
      <c r="BG149" s="131"/>
      <c r="BH149" s="131"/>
      <c r="BI149" s="131"/>
      <c r="BJ149" s="131"/>
    </row>
    <row r="150" spans="56:62">
      <c r="BD150" s="131"/>
      <c r="BE150" s="131"/>
      <c r="BF150" s="131"/>
      <c r="BG150" s="131"/>
      <c r="BH150" s="131"/>
      <c r="BI150" s="131"/>
      <c r="BJ150" s="131"/>
    </row>
    <row r="151" spans="56:62">
      <c r="BD151" s="131"/>
      <c r="BE151" s="131"/>
      <c r="BF151" s="131"/>
      <c r="BG151" s="131"/>
      <c r="BH151" s="131"/>
      <c r="BI151" s="131"/>
      <c r="BJ151" s="131"/>
    </row>
  </sheetData>
  <sheetProtection algorithmName="SHA-512" hashValue="+8cFZ+kt8dHT/rIHjAJs8CW64Ajn7OQ2SbPsaHfo9C+DDAGNKk61hGFxzM1AMZZtL5wqpoqlSPkmN/QSJXeqjg==" saltValue="j7mb225s0fs1QPV/drSXjA==" spinCount="100000" sheet="1" objects="1" scenarios="1"/>
  <mergeCells count="628">
    <mergeCell ref="AX118:AY121"/>
    <mergeCell ref="AZ118:AZ121"/>
    <mergeCell ref="BD120:BK121"/>
    <mergeCell ref="AH118:AH121"/>
    <mergeCell ref="AI118:AI121"/>
    <mergeCell ref="AK118:AK121"/>
    <mergeCell ref="AL118:AM121"/>
    <mergeCell ref="AO118:AO121"/>
    <mergeCell ref="AP118:AP121"/>
    <mergeCell ref="A118:A121"/>
    <mergeCell ref="B118:C120"/>
    <mergeCell ref="G118:G120"/>
    <mergeCell ref="Q118:Q120"/>
    <mergeCell ref="Z118:AE121"/>
    <mergeCell ref="AO114:AO117"/>
    <mergeCell ref="AP114:AP117"/>
    <mergeCell ref="AQ114:AQ117"/>
    <mergeCell ref="AR114:AT117"/>
    <mergeCell ref="A114:A117"/>
    <mergeCell ref="B114:C116"/>
    <mergeCell ref="G114:G116"/>
    <mergeCell ref="Q114:V117"/>
    <mergeCell ref="Z114:Z116"/>
    <mergeCell ref="AH114:AH117"/>
    <mergeCell ref="B121:C121"/>
    <mergeCell ref="AQ118:AQ121"/>
    <mergeCell ref="AR118:AT121"/>
    <mergeCell ref="AX110:AY113"/>
    <mergeCell ref="AZ110:AZ113"/>
    <mergeCell ref="BE110:BF112"/>
    <mergeCell ref="BG110:BH112"/>
    <mergeCell ref="BI110:BJ112"/>
    <mergeCell ref="B113:C113"/>
    <mergeCell ref="BG113:BH115"/>
    <mergeCell ref="AI114:AI117"/>
    <mergeCell ref="AK114:AK117"/>
    <mergeCell ref="AL114:AM117"/>
    <mergeCell ref="AL110:AM113"/>
    <mergeCell ref="AO110:AO113"/>
    <mergeCell ref="AP110:AP113"/>
    <mergeCell ref="AQ110:AQ113"/>
    <mergeCell ref="AR110:AT113"/>
    <mergeCell ref="AV110:AW113"/>
    <mergeCell ref="AZ114:AZ117"/>
    <mergeCell ref="BC116:BC119"/>
    <mergeCell ref="BD116:BI119"/>
    <mergeCell ref="B117:C117"/>
    <mergeCell ref="BJ117:BK119"/>
    <mergeCell ref="AV114:AW117"/>
    <mergeCell ref="AX114:AY117"/>
    <mergeCell ref="AV118:AW121"/>
    <mergeCell ref="A110:A113"/>
    <mergeCell ref="B110:C112"/>
    <mergeCell ref="G110:M113"/>
    <mergeCell ref="Q110:Q112"/>
    <mergeCell ref="Z110:Z112"/>
    <mergeCell ref="AH110:AH113"/>
    <mergeCell ref="AI110:AI113"/>
    <mergeCell ref="AK110:AK113"/>
    <mergeCell ref="B109:C109"/>
    <mergeCell ref="G109:M109"/>
    <mergeCell ref="Q109:V109"/>
    <mergeCell ref="Z109:AE109"/>
    <mergeCell ref="AH103:AH106"/>
    <mergeCell ref="AI103:AI106"/>
    <mergeCell ref="AK103:AK106"/>
    <mergeCell ref="AL103:AM106"/>
    <mergeCell ref="AO103:AO106"/>
    <mergeCell ref="AP103:AP106"/>
    <mergeCell ref="AV109:AW109"/>
    <mergeCell ref="AX109:AY109"/>
    <mergeCell ref="AL109:AM109"/>
    <mergeCell ref="AR109:AT109"/>
    <mergeCell ref="BE108:BE109"/>
    <mergeCell ref="BF108:BF109"/>
    <mergeCell ref="BG108:BG109"/>
    <mergeCell ref="BH108:BH109"/>
    <mergeCell ref="BI108:BI109"/>
    <mergeCell ref="BJ108:BJ109"/>
    <mergeCell ref="AQ103:AQ106"/>
    <mergeCell ref="AR103:AT106"/>
    <mergeCell ref="AV103:AW106"/>
    <mergeCell ref="AX103:AY106"/>
    <mergeCell ref="AZ103:AZ106"/>
    <mergeCell ref="BE105:BF107"/>
    <mergeCell ref="AZ99:AZ102"/>
    <mergeCell ref="BJ99:BK101"/>
    <mergeCell ref="B102:C102"/>
    <mergeCell ref="BG102:BH104"/>
    <mergeCell ref="A103:A106"/>
    <mergeCell ref="B103:C105"/>
    <mergeCell ref="G103:G105"/>
    <mergeCell ref="Q103:Q105"/>
    <mergeCell ref="Z103:AE106"/>
    <mergeCell ref="AL99:AM102"/>
    <mergeCell ref="AO99:AO102"/>
    <mergeCell ref="AP99:AP102"/>
    <mergeCell ref="AQ99:AQ102"/>
    <mergeCell ref="AR99:AT102"/>
    <mergeCell ref="AV99:AW102"/>
    <mergeCell ref="A99:A102"/>
    <mergeCell ref="B99:C101"/>
    <mergeCell ref="G99:G101"/>
    <mergeCell ref="Q99:V102"/>
    <mergeCell ref="Z99:Z101"/>
    <mergeCell ref="AH99:AH102"/>
    <mergeCell ref="BG105:BH107"/>
    <mergeCell ref="BI105:BJ107"/>
    <mergeCell ref="B106:C106"/>
    <mergeCell ref="BD94:BK95"/>
    <mergeCell ref="A95:A98"/>
    <mergeCell ref="B95:C97"/>
    <mergeCell ref="G95:M98"/>
    <mergeCell ref="Q95:Q97"/>
    <mergeCell ref="Z95:Z97"/>
    <mergeCell ref="AH95:AH98"/>
    <mergeCell ref="AR95:AT98"/>
    <mergeCell ref="AV95:AW98"/>
    <mergeCell ref="AX95:AY98"/>
    <mergeCell ref="AZ95:AZ98"/>
    <mergeCell ref="BD96:BK97"/>
    <mergeCell ref="B98:C98"/>
    <mergeCell ref="BC98:BC101"/>
    <mergeCell ref="BD98:BI101"/>
    <mergeCell ref="AI99:AI102"/>
    <mergeCell ref="AK99:AK102"/>
    <mergeCell ref="AI95:AI98"/>
    <mergeCell ref="AK95:AK98"/>
    <mergeCell ref="AL95:AM98"/>
    <mergeCell ref="AO95:AO98"/>
    <mergeCell ref="AP95:AP98"/>
    <mergeCell ref="AQ95:AQ98"/>
    <mergeCell ref="AX99:AY102"/>
    <mergeCell ref="Q94:V94"/>
    <mergeCell ref="Z94:AE94"/>
    <mergeCell ref="AL94:AM94"/>
    <mergeCell ref="AR88:AT91"/>
    <mergeCell ref="AV88:AW91"/>
    <mergeCell ref="AX88:AY91"/>
    <mergeCell ref="AR94:AT94"/>
    <mergeCell ref="AV94:AW94"/>
    <mergeCell ref="AX94:AY94"/>
    <mergeCell ref="AZ88:AZ91"/>
    <mergeCell ref="BD90:BK91"/>
    <mergeCell ref="B91:C91"/>
    <mergeCell ref="AI88:AI91"/>
    <mergeCell ref="AK88:AK91"/>
    <mergeCell ref="AL88:AM91"/>
    <mergeCell ref="AO88:AO91"/>
    <mergeCell ref="AP88:AP91"/>
    <mergeCell ref="AQ88:AQ91"/>
    <mergeCell ref="BC86:BC89"/>
    <mergeCell ref="BD86:BI89"/>
    <mergeCell ref="B87:C87"/>
    <mergeCell ref="BJ87:BK89"/>
    <mergeCell ref="AV84:AW87"/>
    <mergeCell ref="AX84:AY87"/>
    <mergeCell ref="AZ84:AZ87"/>
    <mergeCell ref="A88:A91"/>
    <mergeCell ref="B88:C90"/>
    <mergeCell ref="G88:G90"/>
    <mergeCell ref="Q88:Q90"/>
    <mergeCell ref="Z88:AE91"/>
    <mergeCell ref="AH88:AH91"/>
    <mergeCell ref="AP84:AP87"/>
    <mergeCell ref="AQ84:AQ87"/>
    <mergeCell ref="AR84:AT87"/>
    <mergeCell ref="A84:A87"/>
    <mergeCell ref="B84:C86"/>
    <mergeCell ref="G84:G86"/>
    <mergeCell ref="Q84:V87"/>
    <mergeCell ref="Z84:Z86"/>
    <mergeCell ref="AH84:AH87"/>
    <mergeCell ref="BI80:BJ82"/>
    <mergeCell ref="B83:C83"/>
    <mergeCell ref="BG83:BH85"/>
    <mergeCell ref="AI84:AI87"/>
    <mergeCell ref="AK84:AK87"/>
    <mergeCell ref="AL84:AM87"/>
    <mergeCell ref="AO84:AO87"/>
    <mergeCell ref="AO80:AO83"/>
    <mergeCell ref="AP80:AP83"/>
    <mergeCell ref="AQ80:AQ83"/>
    <mergeCell ref="AR80:AT83"/>
    <mergeCell ref="AV80:AW83"/>
    <mergeCell ref="AX80:AY83"/>
    <mergeCell ref="AI80:AI83"/>
    <mergeCell ref="AK80:AK83"/>
    <mergeCell ref="AL80:AM83"/>
    <mergeCell ref="AL79:AM79"/>
    <mergeCell ref="AR79:AT79"/>
    <mergeCell ref="AV79:AW79"/>
    <mergeCell ref="AZ80:AZ83"/>
    <mergeCell ref="BE80:BF82"/>
    <mergeCell ref="BG80:BH82"/>
    <mergeCell ref="G79:M79"/>
    <mergeCell ref="Q79:V79"/>
    <mergeCell ref="Z79:AE79"/>
    <mergeCell ref="A80:A83"/>
    <mergeCell ref="B80:C82"/>
    <mergeCell ref="G80:M83"/>
    <mergeCell ref="Q80:Q82"/>
    <mergeCell ref="Z80:Z82"/>
    <mergeCell ref="AH80:AH83"/>
    <mergeCell ref="BI75:BJ77"/>
    <mergeCell ref="B76:C76"/>
    <mergeCell ref="AK69:AK72"/>
    <mergeCell ref="C78:M78"/>
    <mergeCell ref="BE78:BE79"/>
    <mergeCell ref="BF78:BF79"/>
    <mergeCell ref="BG78:BG79"/>
    <mergeCell ref="BH78:BH79"/>
    <mergeCell ref="BI78:BI79"/>
    <mergeCell ref="BJ78:BJ79"/>
    <mergeCell ref="B79:C79"/>
    <mergeCell ref="AR73:AT76"/>
    <mergeCell ref="AV73:AW76"/>
    <mergeCell ref="AX73:AY76"/>
    <mergeCell ref="AZ73:AZ76"/>
    <mergeCell ref="BE75:BF77"/>
    <mergeCell ref="BG75:BH77"/>
    <mergeCell ref="AI73:AI76"/>
    <mergeCell ref="AK73:AK76"/>
    <mergeCell ref="AL73:AM76"/>
    <mergeCell ref="AO73:AO76"/>
    <mergeCell ref="AP73:AP76"/>
    <mergeCell ref="AQ73:AQ76"/>
    <mergeCell ref="AX79:AY79"/>
    <mergeCell ref="B72:C72"/>
    <mergeCell ref="BG72:BH74"/>
    <mergeCell ref="A73:A76"/>
    <mergeCell ref="B73:C75"/>
    <mergeCell ref="G73:G75"/>
    <mergeCell ref="Q73:Q75"/>
    <mergeCell ref="Z73:AE76"/>
    <mergeCell ref="AH73:AH76"/>
    <mergeCell ref="AO69:AO72"/>
    <mergeCell ref="AP69:AP72"/>
    <mergeCell ref="AQ69:AQ72"/>
    <mergeCell ref="AR69:AT72"/>
    <mergeCell ref="AV69:AW72"/>
    <mergeCell ref="AX69:AY72"/>
    <mergeCell ref="A69:A72"/>
    <mergeCell ref="B69:C71"/>
    <mergeCell ref="G69:G71"/>
    <mergeCell ref="Q69:V72"/>
    <mergeCell ref="Z69:Z71"/>
    <mergeCell ref="AH69:AH72"/>
    <mergeCell ref="AL65:AM68"/>
    <mergeCell ref="AO65:AO68"/>
    <mergeCell ref="AP65:AP68"/>
    <mergeCell ref="AQ65:AQ68"/>
    <mergeCell ref="AR65:AT68"/>
    <mergeCell ref="AZ69:AZ72"/>
    <mergeCell ref="AV64:AW64"/>
    <mergeCell ref="AX64:AY64"/>
    <mergeCell ref="AK65:AK68"/>
    <mergeCell ref="BJ69:BK71"/>
    <mergeCell ref="BD64:BK65"/>
    <mergeCell ref="A65:A68"/>
    <mergeCell ref="B65:C67"/>
    <mergeCell ref="G65:M68"/>
    <mergeCell ref="Q65:Q67"/>
    <mergeCell ref="Z65:Z67"/>
    <mergeCell ref="AH65:AH68"/>
    <mergeCell ref="AI65:AI68"/>
    <mergeCell ref="B64:C64"/>
    <mergeCell ref="G64:M64"/>
    <mergeCell ref="Q64:V64"/>
    <mergeCell ref="Z64:AE64"/>
    <mergeCell ref="AL64:AM64"/>
    <mergeCell ref="AR64:AT64"/>
    <mergeCell ref="AV65:AW68"/>
    <mergeCell ref="AX65:AY68"/>
    <mergeCell ref="AZ65:AZ68"/>
    <mergeCell ref="BD66:BK67"/>
    <mergeCell ref="B68:C68"/>
    <mergeCell ref="BC68:BC71"/>
    <mergeCell ref="BD68:BI71"/>
    <mergeCell ref="AI69:AI72"/>
    <mergeCell ref="AL69:AM72"/>
    <mergeCell ref="AX58:AY61"/>
    <mergeCell ref="AZ58:AZ61"/>
    <mergeCell ref="BA58:BA61"/>
    <mergeCell ref="BD60:BK61"/>
    <mergeCell ref="B61:C61"/>
    <mergeCell ref="C63:M63"/>
    <mergeCell ref="AO58:AO61"/>
    <mergeCell ref="AP58:AP61"/>
    <mergeCell ref="AQ58:AQ61"/>
    <mergeCell ref="AR58:AT61"/>
    <mergeCell ref="AU58:AU61"/>
    <mergeCell ref="AV58:AW61"/>
    <mergeCell ref="AH58:AH61"/>
    <mergeCell ref="AI58:AI61"/>
    <mergeCell ref="AJ58:AJ61"/>
    <mergeCell ref="AK58:AK61"/>
    <mergeCell ref="AL58:AM61"/>
    <mergeCell ref="AN58:AN61"/>
    <mergeCell ref="BC56:BC59"/>
    <mergeCell ref="BD56:BI59"/>
    <mergeCell ref="B57:C57"/>
    <mergeCell ref="BJ57:BK59"/>
    <mergeCell ref="AR54:AT57"/>
    <mergeCell ref="AU54:AU57"/>
    <mergeCell ref="A54:A57"/>
    <mergeCell ref="B54:C56"/>
    <mergeCell ref="G54:G56"/>
    <mergeCell ref="Q54:V57"/>
    <mergeCell ref="Z54:Z56"/>
    <mergeCell ref="AG54:AG57"/>
    <mergeCell ref="A58:A61"/>
    <mergeCell ref="B58:C60"/>
    <mergeCell ref="G58:G60"/>
    <mergeCell ref="Q58:Q60"/>
    <mergeCell ref="Z58:AE61"/>
    <mergeCell ref="AG58:AG61"/>
    <mergeCell ref="BI50:BJ52"/>
    <mergeCell ref="BG53:BH55"/>
    <mergeCell ref="AX54:AY57"/>
    <mergeCell ref="AZ54:AZ57"/>
    <mergeCell ref="BA54:BA57"/>
    <mergeCell ref="AV54:AW57"/>
    <mergeCell ref="AH54:AH57"/>
    <mergeCell ref="AI54:AI57"/>
    <mergeCell ref="AJ54:AJ57"/>
    <mergeCell ref="AK54:AK57"/>
    <mergeCell ref="AL54:AM57"/>
    <mergeCell ref="AN54:AN57"/>
    <mergeCell ref="AO54:AO57"/>
    <mergeCell ref="AP54:AP57"/>
    <mergeCell ref="AQ54:AQ57"/>
    <mergeCell ref="AJ50:AJ53"/>
    <mergeCell ref="AK50:AK53"/>
    <mergeCell ref="AL50:AM53"/>
    <mergeCell ref="AN50:AN53"/>
    <mergeCell ref="AX50:AY53"/>
    <mergeCell ref="AZ50:AZ53"/>
    <mergeCell ref="BA50:BA53"/>
    <mergeCell ref="BE50:BF52"/>
    <mergeCell ref="BG50:BH52"/>
    <mergeCell ref="A50:A53"/>
    <mergeCell ref="B50:C52"/>
    <mergeCell ref="G50:M53"/>
    <mergeCell ref="Q50:Q52"/>
    <mergeCell ref="Z50:Z52"/>
    <mergeCell ref="AG50:AG53"/>
    <mergeCell ref="B53:C53"/>
    <mergeCell ref="BJ48:BJ49"/>
    <mergeCell ref="B49:C49"/>
    <mergeCell ref="G49:M49"/>
    <mergeCell ref="Q49:V49"/>
    <mergeCell ref="Z49:AE49"/>
    <mergeCell ref="AL49:AM49"/>
    <mergeCell ref="AR49:AT49"/>
    <mergeCell ref="AV49:AW49"/>
    <mergeCell ref="AX49:AY49"/>
    <mergeCell ref="AO50:AO53"/>
    <mergeCell ref="AP50:AP53"/>
    <mergeCell ref="AQ50:AQ53"/>
    <mergeCell ref="AR50:AT53"/>
    <mergeCell ref="AU50:AU53"/>
    <mergeCell ref="AV50:AW53"/>
    <mergeCell ref="AH50:AH53"/>
    <mergeCell ref="AI50:AI53"/>
    <mergeCell ref="C48:M48"/>
    <mergeCell ref="BE48:BE49"/>
    <mergeCell ref="BF48:BF49"/>
    <mergeCell ref="BG48:BG49"/>
    <mergeCell ref="BH48:BH49"/>
    <mergeCell ref="BI48:BI49"/>
    <mergeCell ref="AO43:AO46"/>
    <mergeCell ref="AP43:AP46"/>
    <mergeCell ref="AQ43:AQ46"/>
    <mergeCell ref="AR43:AT46"/>
    <mergeCell ref="AU43:AU46"/>
    <mergeCell ref="AV43:AW46"/>
    <mergeCell ref="AH43:AH46"/>
    <mergeCell ref="AI43:AI46"/>
    <mergeCell ref="AJ43:AJ46"/>
    <mergeCell ref="AK43:AK46"/>
    <mergeCell ref="AL43:AM46"/>
    <mergeCell ref="AN43:AN46"/>
    <mergeCell ref="A43:A46"/>
    <mergeCell ref="B43:C45"/>
    <mergeCell ref="G43:G45"/>
    <mergeCell ref="Q43:Q45"/>
    <mergeCell ref="Z43:AE46"/>
    <mergeCell ref="AG43:AG46"/>
    <mergeCell ref="AU39:AU42"/>
    <mergeCell ref="AV39:AW42"/>
    <mergeCell ref="AX39:AY42"/>
    <mergeCell ref="A39:A42"/>
    <mergeCell ref="B39:C41"/>
    <mergeCell ref="G39:G41"/>
    <mergeCell ref="Q39:V42"/>
    <mergeCell ref="Z39:Z41"/>
    <mergeCell ref="AG39:AG42"/>
    <mergeCell ref="B42:C42"/>
    <mergeCell ref="B46:C46"/>
    <mergeCell ref="AJ39:AJ42"/>
    <mergeCell ref="AK39:AK42"/>
    <mergeCell ref="AZ39:AZ42"/>
    <mergeCell ref="BA39:BA42"/>
    <mergeCell ref="BJ39:BK41"/>
    <mergeCell ref="BG42:BH44"/>
    <mergeCell ref="AX43:AY46"/>
    <mergeCell ref="AZ43:AZ46"/>
    <mergeCell ref="BA43:BA46"/>
    <mergeCell ref="AL39:AM42"/>
    <mergeCell ref="AN39:AN42"/>
    <mergeCell ref="AO39:AO42"/>
    <mergeCell ref="AP39:AP42"/>
    <mergeCell ref="AQ39:AQ42"/>
    <mergeCell ref="AR39:AT42"/>
    <mergeCell ref="BE45:BF47"/>
    <mergeCell ref="BG45:BH47"/>
    <mergeCell ref="BI45:BJ47"/>
    <mergeCell ref="AP35:AP38"/>
    <mergeCell ref="AQ35:AQ38"/>
    <mergeCell ref="AR35:AT38"/>
    <mergeCell ref="AU35:AU38"/>
    <mergeCell ref="AV35:AW38"/>
    <mergeCell ref="AX35:AY38"/>
    <mergeCell ref="AI35:AI38"/>
    <mergeCell ref="AJ35:AJ38"/>
    <mergeCell ref="AK35:AK38"/>
    <mergeCell ref="AL35:AM38"/>
    <mergeCell ref="AN35:AN38"/>
    <mergeCell ref="AO35:AO38"/>
    <mergeCell ref="AV34:AW34"/>
    <mergeCell ref="AX34:AY34"/>
    <mergeCell ref="BD34:BK35"/>
    <mergeCell ref="A35:A38"/>
    <mergeCell ref="B35:C37"/>
    <mergeCell ref="G35:M38"/>
    <mergeCell ref="Q35:Q37"/>
    <mergeCell ref="Z35:Z37"/>
    <mergeCell ref="AG35:AG38"/>
    <mergeCell ref="AH35:AH38"/>
    <mergeCell ref="B34:C34"/>
    <mergeCell ref="G34:M34"/>
    <mergeCell ref="Q34:V34"/>
    <mergeCell ref="Z34:AE34"/>
    <mergeCell ref="AL34:AM34"/>
    <mergeCell ref="AR34:AT34"/>
    <mergeCell ref="AZ35:AZ38"/>
    <mergeCell ref="BA35:BA38"/>
    <mergeCell ref="BD36:BK37"/>
    <mergeCell ref="B38:C38"/>
    <mergeCell ref="BC38:BC41"/>
    <mergeCell ref="BD38:BI41"/>
    <mergeCell ref="AH39:AH42"/>
    <mergeCell ref="AI39:AI42"/>
    <mergeCell ref="B31:C31"/>
    <mergeCell ref="C33:M33"/>
    <mergeCell ref="BJ27:BK29"/>
    <mergeCell ref="A28:A31"/>
    <mergeCell ref="B28:C30"/>
    <mergeCell ref="G28:G30"/>
    <mergeCell ref="Q28:Q30"/>
    <mergeCell ref="Z28:AE31"/>
    <mergeCell ref="AH28:AH31"/>
    <mergeCell ref="AI28:AI31"/>
    <mergeCell ref="AK28:AK31"/>
    <mergeCell ref="AL28:AM31"/>
    <mergeCell ref="AV24:AW27"/>
    <mergeCell ref="AX24:AY27"/>
    <mergeCell ref="AZ24:AZ27"/>
    <mergeCell ref="BC26:BC29"/>
    <mergeCell ref="BD26:BI29"/>
    <mergeCell ref="B27:C27"/>
    <mergeCell ref="AO28:AO31"/>
    <mergeCell ref="AP28:AP31"/>
    <mergeCell ref="AQ28:AQ31"/>
    <mergeCell ref="AR28:AT31"/>
    <mergeCell ref="AK24:AK27"/>
    <mergeCell ref="AL24:AM27"/>
    <mergeCell ref="AQ24:AQ27"/>
    <mergeCell ref="AR24:AT27"/>
    <mergeCell ref="BI20:BJ22"/>
    <mergeCell ref="AV28:AW31"/>
    <mergeCell ref="AX28:AY31"/>
    <mergeCell ref="AZ28:AZ31"/>
    <mergeCell ref="BD30:BK31"/>
    <mergeCell ref="BG23:BH25"/>
    <mergeCell ref="AX20:AY23"/>
    <mergeCell ref="AZ20:AZ23"/>
    <mergeCell ref="BE20:BF22"/>
    <mergeCell ref="BG20:BH22"/>
    <mergeCell ref="A24:A27"/>
    <mergeCell ref="B24:C26"/>
    <mergeCell ref="G24:G26"/>
    <mergeCell ref="Q24:V27"/>
    <mergeCell ref="Z24:Z26"/>
    <mergeCell ref="AH24:AH27"/>
    <mergeCell ref="AI24:AI27"/>
    <mergeCell ref="AR20:AT23"/>
    <mergeCell ref="AV20:AW23"/>
    <mergeCell ref="AI20:AI23"/>
    <mergeCell ref="AK20:AK23"/>
    <mergeCell ref="AL20:AM23"/>
    <mergeCell ref="AO20:AO23"/>
    <mergeCell ref="AP20:AP23"/>
    <mergeCell ref="AQ20:AQ23"/>
    <mergeCell ref="A20:A23"/>
    <mergeCell ref="B20:C22"/>
    <mergeCell ref="G20:M23"/>
    <mergeCell ref="Q20:Q22"/>
    <mergeCell ref="Z20:Z22"/>
    <mergeCell ref="AH20:AH23"/>
    <mergeCell ref="B23:C23"/>
    <mergeCell ref="AO24:AO27"/>
    <mergeCell ref="AP24:AP27"/>
    <mergeCell ref="A13:A16"/>
    <mergeCell ref="B13:C15"/>
    <mergeCell ref="G13:G15"/>
    <mergeCell ref="Q13:Q15"/>
    <mergeCell ref="Z13:AE16"/>
    <mergeCell ref="AH13:AH16"/>
    <mergeCell ref="BJ18:BJ19"/>
    <mergeCell ref="B19:C19"/>
    <mergeCell ref="G19:M19"/>
    <mergeCell ref="Q19:V19"/>
    <mergeCell ref="Z19:AE19"/>
    <mergeCell ref="AL19:AM19"/>
    <mergeCell ref="AR19:AT19"/>
    <mergeCell ref="AV19:AW19"/>
    <mergeCell ref="AX19:AY19"/>
    <mergeCell ref="C18:M18"/>
    <mergeCell ref="BE18:BE19"/>
    <mergeCell ref="BF18:BF19"/>
    <mergeCell ref="BG18:BG19"/>
    <mergeCell ref="BH18:BH19"/>
    <mergeCell ref="BI18:BI19"/>
    <mergeCell ref="AH5:AH8"/>
    <mergeCell ref="AI5:AI8"/>
    <mergeCell ref="AK5:AK8"/>
    <mergeCell ref="AL5:AM8"/>
    <mergeCell ref="AO5:AO8"/>
    <mergeCell ref="AP5:AP8"/>
    <mergeCell ref="AP13:AP16"/>
    <mergeCell ref="AQ13:AQ16"/>
    <mergeCell ref="AR13:AT16"/>
    <mergeCell ref="BJ9:BK11"/>
    <mergeCell ref="B12:C12"/>
    <mergeCell ref="BG12:BH14"/>
    <mergeCell ref="AI13:AI16"/>
    <mergeCell ref="AK13:AK16"/>
    <mergeCell ref="AL13:AM16"/>
    <mergeCell ref="AO13:AO16"/>
    <mergeCell ref="AK9:AK12"/>
    <mergeCell ref="AL9:AM12"/>
    <mergeCell ref="AO9:AO12"/>
    <mergeCell ref="AP9:AP12"/>
    <mergeCell ref="AQ9:AQ12"/>
    <mergeCell ref="AR9:AT12"/>
    <mergeCell ref="BE15:BF17"/>
    <mergeCell ref="BG15:BH17"/>
    <mergeCell ref="BI15:BJ17"/>
    <mergeCell ref="AV9:AW12"/>
    <mergeCell ref="AX9:AY12"/>
    <mergeCell ref="AZ9:AZ12"/>
    <mergeCell ref="B16:C16"/>
    <mergeCell ref="AV13:AW16"/>
    <mergeCell ref="AX13:AY16"/>
    <mergeCell ref="AZ13:AZ16"/>
    <mergeCell ref="AV4:AW4"/>
    <mergeCell ref="AX4:AY4"/>
    <mergeCell ref="BD4:BK5"/>
    <mergeCell ref="A5:A8"/>
    <mergeCell ref="B5:C7"/>
    <mergeCell ref="G5:M8"/>
    <mergeCell ref="Q5:Q7"/>
    <mergeCell ref="Z5:Z7"/>
    <mergeCell ref="B8:C8"/>
    <mergeCell ref="BC8:BC11"/>
    <mergeCell ref="BD8:BI11"/>
    <mergeCell ref="A9:A12"/>
    <mergeCell ref="B9:C11"/>
    <mergeCell ref="G9:G11"/>
    <mergeCell ref="Q9:V12"/>
    <mergeCell ref="Z9:Z11"/>
    <mergeCell ref="AH9:AH12"/>
    <mergeCell ref="AI9:AI12"/>
    <mergeCell ref="AQ5:AQ8"/>
    <mergeCell ref="AR5:AT8"/>
    <mergeCell ref="AV5:AW8"/>
    <mergeCell ref="AX5:AY8"/>
    <mergeCell ref="AZ5:AZ8"/>
    <mergeCell ref="BD6:BK7"/>
    <mergeCell ref="A1:C1"/>
    <mergeCell ref="G1:AI1"/>
    <mergeCell ref="C3:M3"/>
    <mergeCell ref="B4:C4"/>
    <mergeCell ref="G4:M4"/>
    <mergeCell ref="Q4:V4"/>
    <mergeCell ref="Z4:AE4"/>
    <mergeCell ref="AL4:AM4"/>
    <mergeCell ref="AR4:AT4"/>
    <mergeCell ref="D5:D7"/>
    <mergeCell ref="D9:D11"/>
    <mergeCell ref="D13:D15"/>
    <mergeCell ref="D20:D22"/>
    <mergeCell ref="D24:D26"/>
    <mergeCell ref="D28:D30"/>
    <mergeCell ref="D35:D37"/>
    <mergeCell ref="D39:D41"/>
    <mergeCell ref="D43:D45"/>
    <mergeCell ref="D95:D97"/>
    <mergeCell ref="D99:D101"/>
    <mergeCell ref="D103:D105"/>
    <mergeCell ref="D110:D112"/>
    <mergeCell ref="D114:D116"/>
    <mergeCell ref="D118:D120"/>
    <mergeCell ref="D50:D52"/>
    <mergeCell ref="D54:D56"/>
    <mergeCell ref="D58:D60"/>
    <mergeCell ref="D65:D67"/>
    <mergeCell ref="D69:D71"/>
    <mergeCell ref="D73:D75"/>
    <mergeCell ref="D80:D82"/>
    <mergeCell ref="D84:D86"/>
    <mergeCell ref="D88:D90"/>
    <mergeCell ref="C93:M93"/>
    <mergeCell ref="B94:C94"/>
    <mergeCell ref="G94:M94"/>
    <mergeCell ref="C108:M108"/>
  </mergeCells>
  <phoneticPr fontId="1"/>
  <dataValidations disablePrompts="1" count="1">
    <dataValidation type="list" allowBlank="1" showInputMessage="1" showErrorMessage="1" sqref="AB23 S8 AB8 AB42 S38 AB38 AB57 S53 AB53 AB72 S68 AB68 AB87 S83 AB83 AB102 S98 AB98 AB117 S113 AB113 AB27 S23 AB12" xr:uid="{00000000-0002-0000-0300-000000000000}">
      <formula1>$E$8:$E$8</formula1>
    </dataValidation>
  </dataValidations>
  <printOptions horizontalCentered="1"/>
  <pageMargins left="0.39370078740157483" right="0.39370078740157483" top="0" bottom="0" header="0.51181102362204722" footer="0"/>
  <pageSetup paperSize="9" scale="44"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51"/>
  <sheetViews>
    <sheetView view="pageBreakPreview" zoomScale="75" zoomScaleNormal="100" zoomScaleSheetLayoutView="75" workbookViewId="0">
      <pane xSplit="6" ySplit="1" topLeftCell="G38" activePane="bottomRight" state="frozen"/>
      <selection sqref="A1:C1"/>
      <selection pane="topRight" sqref="A1:C1"/>
      <selection pane="bottomLeft" sqref="A1:C1"/>
      <selection pane="bottomRight" sqref="A1:C1"/>
    </sheetView>
  </sheetViews>
  <sheetFormatPr defaultColWidth="9" defaultRowHeight="13.5"/>
  <cols>
    <col min="1" max="1" width="6.125" style="130" bestFit="1" customWidth="1"/>
    <col min="2" max="2" width="6.125" style="130" customWidth="1"/>
    <col min="3" max="3" width="27.375" style="130" customWidth="1"/>
    <col min="4" max="4" width="8.125" style="293" hidden="1" customWidth="1"/>
    <col min="5" max="5" width="3.875" style="293" hidden="1" customWidth="1"/>
    <col min="6" max="6" width="3" style="293" hidden="1" customWidth="1"/>
    <col min="7" max="9" width="4.875" style="130" customWidth="1"/>
    <col min="10" max="10" width="4.125" style="130" customWidth="1"/>
    <col min="11" max="11" width="0.875" style="130" customWidth="1"/>
    <col min="12" max="12" width="4.875" style="217" hidden="1" customWidth="1"/>
    <col min="13" max="13" width="4.875" style="130" customWidth="1"/>
    <col min="14" max="16" width="4.875" style="217" hidden="1" customWidth="1"/>
    <col min="17" max="20" width="4.875" style="130" customWidth="1"/>
    <col min="21" max="21" width="4.875" style="217" hidden="1" customWidth="1"/>
    <col min="22" max="22" width="4.875" style="130" customWidth="1"/>
    <col min="23" max="25" width="4.875" style="217" hidden="1" customWidth="1"/>
    <col min="26" max="29" width="4.875" style="130" customWidth="1"/>
    <col min="30" max="30" width="4.875" style="217" hidden="1" customWidth="1"/>
    <col min="31" max="31" width="4.875" style="130" customWidth="1"/>
    <col min="32" max="32" width="4.875" style="217" hidden="1" customWidth="1"/>
    <col min="33" max="33" width="8.625" style="129" hidden="1" customWidth="1"/>
    <col min="34" max="34" width="4.875" style="218" customWidth="1"/>
    <col min="35" max="35" width="4.875" style="130" hidden="1" customWidth="1"/>
    <col min="36" max="36" width="7.5" style="129" hidden="1" customWidth="1"/>
    <col min="37" max="37" width="4.875" style="130" customWidth="1"/>
    <col min="38" max="38" width="2.375" style="130" customWidth="1"/>
    <col min="39" max="39" width="2.125" style="130" customWidth="1"/>
    <col min="40" max="40" width="4.875" style="129" hidden="1" customWidth="1"/>
    <col min="41" max="42" width="4.875" style="130" customWidth="1"/>
    <col min="43" max="43" width="6.125" style="224" customWidth="1"/>
    <col min="44" max="46" width="2.125" style="129" hidden="1" customWidth="1"/>
    <col min="47" max="47" width="9.5" style="129" hidden="1" customWidth="1"/>
    <col min="48" max="48" width="2.375" style="130" customWidth="1"/>
    <col min="49" max="49" width="3.625" style="130" customWidth="1"/>
    <col min="50" max="50" width="0.625" style="130" customWidth="1"/>
    <col min="51" max="51" width="5.375" style="130" customWidth="1"/>
    <col min="52" max="52" width="6.5" style="130" bestFit="1" customWidth="1"/>
    <col min="53" max="53" width="6" style="129" hidden="1" customWidth="1"/>
    <col min="54" max="54" width="6.125" style="130" customWidth="1"/>
    <col min="55" max="55" width="6.125" style="129" hidden="1" customWidth="1"/>
    <col min="56" max="56" width="8.125" style="6" customWidth="1"/>
    <col min="57" max="62" width="4.875" style="6" customWidth="1"/>
    <col min="63" max="63" width="8.125" style="131" customWidth="1"/>
    <col min="64" max="16384" width="9" style="131"/>
  </cols>
  <sheetData>
    <row r="1" spans="1:63" ht="48" customHeight="1">
      <c r="A1" s="355" t="str">
        <f>+DB!V23</f>
        <v>女子予選</v>
      </c>
      <c r="B1" s="355"/>
      <c r="C1" s="355"/>
      <c r="D1" s="307"/>
      <c r="E1" s="292"/>
      <c r="F1" s="292"/>
      <c r="G1" s="355" t="str">
        <f>+DB!W23&amp;"結果"&amp;DB!X23</f>
        <v>第2日目結果8/9 （木）</v>
      </c>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row>
    <row r="2" spans="1:63" ht="12.75" customHeight="1">
      <c r="L2" s="129"/>
      <c r="N2" s="129"/>
      <c r="O2" s="129"/>
      <c r="P2" s="129"/>
      <c r="U2" s="129"/>
      <c r="W2" s="129"/>
      <c r="X2" s="129"/>
      <c r="Y2" s="129"/>
      <c r="AD2" s="129"/>
      <c r="AF2" s="129"/>
      <c r="AH2" s="130"/>
      <c r="BD2" s="16"/>
    </row>
    <row r="3" spans="1:63" ht="25.5" customHeight="1" thickBot="1">
      <c r="A3" s="132" t="s">
        <v>113</v>
      </c>
      <c r="B3" s="132"/>
      <c r="C3" s="349" t="str">
        <f>+'2日目組合せ'!B63</f>
        <v>【所沢市民体育館】</v>
      </c>
      <c r="D3" s="349"/>
      <c r="E3" s="349"/>
      <c r="F3" s="349"/>
      <c r="G3" s="349"/>
      <c r="H3" s="349"/>
      <c r="I3" s="349"/>
      <c r="J3" s="349"/>
      <c r="K3" s="349"/>
      <c r="L3" s="349"/>
      <c r="M3" s="349"/>
      <c r="N3" s="132"/>
      <c r="O3" s="132"/>
      <c r="P3" s="132"/>
      <c r="Q3" s="132"/>
      <c r="R3" s="132"/>
      <c r="S3" s="133" t="str">
        <f>+'2日目組合せ'!D63</f>
        <v>Nコート</v>
      </c>
      <c r="T3" s="132"/>
      <c r="U3" s="132"/>
      <c r="V3" s="132"/>
      <c r="W3" s="134"/>
      <c r="X3" s="134"/>
      <c r="Y3" s="134"/>
      <c r="Z3" s="135"/>
      <c r="AA3" s="135"/>
      <c r="AB3" s="135"/>
      <c r="AC3" s="135"/>
      <c r="AD3" s="134"/>
      <c r="AE3" s="135"/>
      <c r="AF3" s="134"/>
      <c r="AG3" s="134"/>
      <c r="AH3" s="135"/>
      <c r="AI3" s="135"/>
      <c r="AJ3" s="134"/>
      <c r="AK3" s="135"/>
      <c r="AL3" s="135"/>
      <c r="AM3" s="135"/>
      <c r="BD3" s="24"/>
    </row>
    <row r="4" spans="1:63" ht="17.25" customHeight="1">
      <c r="A4" s="136" t="s">
        <v>81</v>
      </c>
      <c r="B4" s="350" t="s">
        <v>62</v>
      </c>
      <c r="C4" s="351"/>
      <c r="D4" s="308"/>
      <c r="E4" s="294"/>
      <c r="F4" s="295"/>
      <c r="G4" s="352" t="str">
        <f>+入力!BN40</f>
        <v>木崎野小Ｃ</v>
      </c>
      <c r="H4" s="353"/>
      <c r="I4" s="353"/>
      <c r="J4" s="353"/>
      <c r="K4" s="353"/>
      <c r="L4" s="353"/>
      <c r="M4" s="354"/>
      <c r="N4" s="137"/>
      <c r="O4" s="138"/>
      <c r="P4" s="139"/>
      <c r="Q4" s="352" t="str">
        <f>+入力!BN41</f>
        <v>奥州胆沢</v>
      </c>
      <c r="R4" s="353"/>
      <c r="S4" s="353"/>
      <c r="T4" s="353"/>
      <c r="U4" s="353"/>
      <c r="V4" s="354"/>
      <c r="W4" s="140"/>
      <c r="X4" s="141"/>
      <c r="Y4" s="140"/>
      <c r="Z4" s="352" t="str">
        <f>+入力!BN42</f>
        <v>高須</v>
      </c>
      <c r="AA4" s="353"/>
      <c r="AB4" s="353"/>
      <c r="AC4" s="353"/>
      <c r="AD4" s="353"/>
      <c r="AE4" s="353"/>
      <c r="AF4" s="140"/>
      <c r="AG4" s="142" t="s">
        <v>82</v>
      </c>
      <c r="AH4" s="143" t="s">
        <v>83</v>
      </c>
      <c r="AI4" s="143" t="s">
        <v>84</v>
      </c>
      <c r="AJ4" s="144" t="s">
        <v>85</v>
      </c>
      <c r="AK4" s="143" t="s">
        <v>86</v>
      </c>
      <c r="AL4" s="356" t="s">
        <v>87</v>
      </c>
      <c r="AM4" s="357"/>
      <c r="AN4" s="145" t="s">
        <v>88</v>
      </c>
      <c r="AO4" s="146" t="s">
        <v>89</v>
      </c>
      <c r="AP4" s="143" t="s">
        <v>90</v>
      </c>
      <c r="AQ4" s="225" t="s">
        <v>114</v>
      </c>
      <c r="AR4" s="358" t="s">
        <v>91</v>
      </c>
      <c r="AS4" s="359"/>
      <c r="AT4" s="360"/>
      <c r="AU4" s="147" t="s">
        <v>92</v>
      </c>
      <c r="AV4" s="361" t="s">
        <v>93</v>
      </c>
      <c r="AW4" s="362"/>
      <c r="AX4" s="361" t="s">
        <v>94</v>
      </c>
      <c r="AY4" s="362"/>
      <c r="AZ4" s="148" t="s">
        <v>95</v>
      </c>
      <c r="BA4" s="149" t="s">
        <v>96</v>
      </c>
      <c r="BD4" s="363" t="s">
        <v>115</v>
      </c>
      <c r="BE4" s="363"/>
      <c r="BF4" s="363"/>
      <c r="BG4" s="363"/>
      <c r="BH4" s="363"/>
      <c r="BI4" s="363"/>
      <c r="BJ4" s="363"/>
      <c r="BK4" s="363"/>
    </row>
    <row r="5" spans="1:63" ht="13.5" customHeight="1" thickBot="1">
      <c r="A5" s="364" t="str">
        <f>IF(AF16&lt;6,"",RANK(AG6,$AG$6:$AG$16,1))</f>
        <v/>
      </c>
      <c r="B5" s="367" t="str">
        <f>G4</f>
        <v>木崎野小Ｃ</v>
      </c>
      <c r="C5" s="368"/>
      <c r="D5" s="347">
        <f>VLOOKUP(B5,DB!$B$2:$D$49,3,0)</f>
        <v>3</v>
      </c>
      <c r="E5" s="296"/>
      <c r="F5" s="296"/>
      <c r="G5" s="371"/>
      <c r="H5" s="372"/>
      <c r="I5" s="372"/>
      <c r="J5" s="372"/>
      <c r="K5" s="372"/>
      <c r="L5" s="372"/>
      <c r="M5" s="373"/>
      <c r="N5" s="150"/>
      <c r="O5" s="151">
        <f>IF(R8&gt;T8,1,0)</f>
        <v>0</v>
      </c>
      <c r="P5" s="152">
        <f>IF(R5&gt;T5,1,0)</f>
        <v>0</v>
      </c>
      <c r="Q5" s="380" t="str">
        <f>IF(R8&gt;=2,"○",IF(T8&gt;=2,"●",""))</f>
        <v/>
      </c>
      <c r="R5" s="153" t="str">
        <f>+入力!BU5</f>
        <v/>
      </c>
      <c r="S5" s="154" t="s">
        <v>99</v>
      </c>
      <c r="T5" s="155" t="str">
        <f>+入力!BY5</f>
        <v/>
      </c>
      <c r="U5" s="152">
        <f>IF(T5&gt;R5,1,0)</f>
        <v>0</v>
      </c>
      <c r="V5" s="155"/>
      <c r="W5" s="156">
        <f>IF(R8&gt;=T8,0,1)</f>
        <v>0</v>
      </c>
      <c r="X5" s="151">
        <f>IF(AA8&gt;AC8,1,0)</f>
        <v>0</v>
      </c>
      <c r="Y5" s="152">
        <f>IF(AA5&gt;AC5,1,0)</f>
        <v>0</v>
      </c>
      <c r="Z5" s="380" t="str">
        <f>IF(AA8&gt;=2,"○",IF(AC8&gt;=2,"●",""))</f>
        <v/>
      </c>
      <c r="AA5" s="153" t="str">
        <f>+入力!BU15</f>
        <v/>
      </c>
      <c r="AB5" s="154" t="s">
        <v>63</v>
      </c>
      <c r="AC5" s="155" t="str">
        <f>+入力!BY15</f>
        <v/>
      </c>
      <c r="AD5" s="152">
        <f>IF(AC5&gt;AA5,1,0)</f>
        <v>0</v>
      </c>
      <c r="AE5" s="154"/>
      <c r="AF5" s="156">
        <f>IF(AA8&gt;=AC8,0,1)</f>
        <v>0</v>
      </c>
      <c r="AG5" s="157"/>
      <c r="AH5" s="387">
        <f>O8+X8</f>
        <v>0</v>
      </c>
      <c r="AI5" s="387">
        <f>(AK5*2)+AL5</f>
        <v>0</v>
      </c>
      <c r="AJ5" s="156"/>
      <c r="AK5" s="387">
        <f>E5+O5+X5</f>
        <v>0</v>
      </c>
      <c r="AL5" s="402">
        <f>N5+W5+AF5-AN6</f>
        <v>0</v>
      </c>
      <c r="AM5" s="403"/>
      <c r="AN5" s="157"/>
      <c r="AO5" s="387">
        <f>H8+R8+AA8</f>
        <v>0</v>
      </c>
      <c r="AP5" s="387">
        <f>J8+T8+AC8</f>
        <v>0</v>
      </c>
      <c r="AQ5" s="390" t="str">
        <f>IF(AR5=10,"MAX",AR5)</f>
        <v>MAX</v>
      </c>
      <c r="AR5" s="393">
        <f>IF(ISERROR(AO5/AP5),10,(AO5/AP5))</f>
        <v>10</v>
      </c>
      <c r="AS5" s="394"/>
      <c r="AT5" s="395"/>
      <c r="AU5" s="158"/>
      <c r="AV5" s="402">
        <f>E7+O7+X7</f>
        <v>0</v>
      </c>
      <c r="AW5" s="403"/>
      <c r="AX5" s="402">
        <f>N6+W6+AF6</f>
        <v>0</v>
      </c>
      <c r="AY5" s="403"/>
      <c r="AZ5" s="408">
        <f>IF(ISERROR(AV5/AX5),0,(AV5/AX5))</f>
        <v>0</v>
      </c>
      <c r="BA5" s="159"/>
      <c r="BD5" s="363"/>
      <c r="BE5" s="363"/>
      <c r="BF5" s="363"/>
      <c r="BG5" s="363"/>
      <c r="BH5" s="363"/>
      <c r="BI5" s="363"/>
      <c r="BJ5" s="363"/>
      <c r="BK5" s="363"/>
    </row>
    <row r="6" spans="1:63" ht="13.5" customHeight="1">
      <c r="A6" s="365"/>
      <c r="B6" s="369"/>
      <c r="C6" s="370"/>
      <c r="D6" s="348"/>
      <c r="E6" s="297"/>
      <c r="G6" s="374"/>
      <c r="H6" s="375"/>
      <c r="I6" s="375"/>
      <c r="J6" s="375"/>
      <c r="K6" s="375"/>
      <c r="L6" s="375"/>
      <c r="M6" s="376"/>
      <c r="N6" s="160"/>
      <c r="O6" s="161">
        <f>IF(O5=1,0,IF(S8="棄",1,0))</f>
        <v>0</v>
      </c>
      <c r="P6" s="162">
        <f>IF(R6&gt;T6,1,0)</f>
        <v>0</v>
      </c>
      <c r="Q6" s="381"/>
      <c r="R6" s="163" t="str">
        <f>+入力!BU6</f>
        <v/>
      </c>
      <c r="S6" s="164" t="s">
        <v>98</v>
      </c>
      <c r="T6" s="165" t="str">
        <f>+入力!BY6</f>
        <v/>
      </c>
      <c r="U6" s="162">
        <f>IF(T6&gt;R6,1,0)</f>
        <v>0</v>
      </c>
      <c r="V6" s="165"/>
      <c r="W6" s="160">
        <f>SUM(T5:T7)</f>
        <v>0</v>
      </c>
      <c r="X6" s="161">
        <f>IF(X5=1,0,IF(AB8="棄",1,0))</f>
        <v>0</v>
      </c>
      <c r="Y6" s="162">
        <f>IF(AA6&gt;AC6,1,0)</f>
        <v>0</v>
      </c>
      <c r="Z6" s="381"/>
      <c r="AA6" s="163" t="str">
        <f>+入力!BU16</f>
        <v/>
      </c>
      <c r="AB6" s="164" t="s">
        <v>98</v>
      </c>
      <c r="AC6" s="165" t="str">
        <f>+入力!BY16</f>
        <v/>
      </c>
      <c r="AD6" s="162">
        <f>IF(AC6&gt;AA6,1,0)</f>
        <v>0</v>
      </c>
      <c r="AE6" s="164"/>
      <c r="AF6" s="162">
        <f>SUM(AC5:AC7)</f>
        <v>0</v>
      </c>
      <c r="AG6" s="166">
        <f>AJ6*100+AU6*10+BA6</f>
        <v>111</v>
      </c>
      <c r="AH6" s="388"/>
      <c r="AI6" s="388"/>
      <c r="AJ6" s="167">
        <f>RANK(AI5,$AI$5:$AI$16)</f>
        <v>1</v>
      </c>
      <c r="AK6" s="388"/>
      <c r="AL6" s="404"/>
      <c r="AM6" s="405"/>
      <c r="AN6" s="166">
        <f>E6+O6+X6</f>
        <v>0</v>
      </c>
      <c r="AO6" s="388"/>
      <c r="AP6" s="388"/>
      <c r="AQ6" s="391"/>
      <c r="AR6" s="396"/>
      <c r="AS6" s="397"/>
      <c r="AT6" s="398"/>
      <c r="AU6" s="168">
        <f>RANK(AR5,$AR$5:$AR$16)</f>
        <v>1</v>
      </c>
      <c r="AV6" s="404"/>
      <c r="AW6" s="405"/>
      <c r="AX6" s="404"/>
      <c r="AY6" s="405"/>
      <c r="AZ6" s="409"/>
      <c r="BA6" s="159">
        <f>RANK(AZ5,$AZ$5:$AZ$16)</f>
        <v>1</v>
      </c>
      <c r="BD6" s="411" t="s">
        <v>116</v>
      </c>
      <c r="BE6" s="412"/>
      <c r="BF6" s="412"/>
      <c r="BG6" s="412"/>
      <c r="BH6" s="412"/>
      <c r="BI6" s="412"/>
      <c r="BJ6" s="412"/>
      <c r="BK6" s="413"/>
    </row>
    <row r="7" spans="1:63" ht="13.5" customHeight="1">
      <c r="A7" s="365"/>
      <c r="B7" s="369"/>
      <c r="C7" s="370"/>
      <c r="D7" s="348"/>
      <c r="E7" s="297"/>
      <c r="G7" s="374"/>
      <c r="H7" s="375"/>
      <c r="I7" s="375"/>
      <c r="J7" s="375"/>
      <c r="K7" s="375"/>
      <c r="L7" s="375"/>
      <c r="M7" s="376"/>
      <c r="N7" s="160"/>
      <c r="O7" s="161">
        <f>SUM(R5:R7)</f>
        <v>0</v>
      </c>
      <c r="P7" s="162">
        <f>IF(R7&gt;T7,1,0)</f>
        <v>0</v>
      </c>
      <c r="Q7" s="381"/>
      <c r="R7" s="163" t="str">
        <f>+入力!BU7</f>
        <v/>
      </c>
      <c r="S7" s="164" t="s">
        <v>98</v>
      </c>
      <c r="T7" s="165" t="str">
        <f>+入力!BY7</f>
        <v/>
      </c>
      <c r="U7" s="162">
        <f>IF(T7&gt;R7,1,0)</f>
        <v>0</v>
      </c>
      <c r="V7" s="165"/>
      <c r="W7" s="160"/>
      <c r="X7" s="161">
        <f>SUM(AA5:AA7)</f>
        <v>0</v>
      </c>
      <c r="Y7" s="162">
        <f>IF(AA7&gt;AC7,1,0)</f>
        <v>0</v>
      </c>
      <c r="Z7" s="381"/>
      <c r="AA7" s="163" t="str">
        <f>+入力!BU17</f>
        <v/>
      </c>
      <c r="AB7" s="164" t="s">
        <v>98</v>
      </c>
      <c r="AC7" s="165" t="str">
        <f>+入力!BY17</f>
        <v/>
      </c>
      <c r="AD7" s="162">
        <f>IF(AC7&gt;AA7,1,0)</f>
        <v>0</v>
      </c>
      <c r="AE7" s="164"/>
      <c r="AF7" s="162"/>
      <c r="AG7" s="166"/>
      <c r="AH7" s="388"/>
      <c r="AI7" s="388"/>
      <c r="AJ7" s="167"/>
      <c r="AK7" s="388"/>
      <c r="AL7" s="404"/>
      <c r="AM7" s="405"/>
      <c r="AN7" s="166"/>
      <c r="AO7" s="388"/>
      <c r="AP7" s="388"/>
      <c r="AQ7" s="391"/>
      <c r="AR7" s="396"/>
      <c r="AS7" s="397"/>
      <c r="AT7" s="398"/>
      <c r="AU7" s="168"/>
      <c r="AV7" s="404"/>
      <c r="AW7" s="405"/>
      <c r="AX7" s="404"/>
      <c r="AY7" s="405"/>
      <c r="AZ7" s="409"/>
      <c r="BA7" s="159"/>
      <c r="BD7" s="414"/>
      <c r="BE7" s="415"/>
      <c r="BF7" s="415"/>
      <c r="BG7" s="415"/>
      <c r="BH7" s="415"/>
      <c r="BI7" s="415"/>
      <c r="BJ7" s="415"/>
      <c r="BK7" s="416"/>
    </row>
    <row r="8" spans="1:63" s="186" customFormat="1" ht="18.75" customHeight="1">
      <c r="A8" s="366"/>
      <c r="B8" s="382" t="str">
        <f>VLOOKUP(B5,DB!$B$2:$C$49,2,0)</f>
        <v>(青　森)</v>
      </c>
      <c r="C8" s="383"/>
      <c r="D8" s="310">
        <f>VLOOKUP(B8,DB!$C$2:$D$49,2,0)</f>
        <v>3</v>
      </c>
      <c r="E8" s="298" t="s">
        <v>63</v>
      </c>
      <c r="F8" s="299"/>
      <c r="G8" s="377"/>
      <c r="H8" s="378"/>
      <c r="I8" s="378"/>
      <c r="J8" s="378"/>
      <c r="K8" s="378"/>
      <c r="L8" s="378"/>
      <c r="M8" s="379"/>
      <c r="N8" s="169"/>
      <c r="O8" s="170">
        <f>IF(R8=T8,0,1)</f>
        <v>0</v>
      </c>
      <c r="P8" s="171"/>
      <c r="Q8" s="172"/>
      <c r="R8" s="173">
        <f>SUM(P5:P7)</f>
        <v>0</v>
      </c>
      <c r="S8" s="174" t="s">
        <v>98</v>
      </c>
      <c r="T8" s="173">
        <f>SUM(U5:U7)</f>
        <v>0</v>
      </c>
      <c r="U8" s="175"/>
      <c r="V8" s="176"/>
      <c r="W8" s="177"/>
      <c r="X8" s="170">
        <f>IF(AA8=AC8,0,1)</f>
        <v>0</v>
      </c>
      <c r="Y8" s="175"/>
      <c r="Z8" s="178"/>
      <c r="AA8" s="173">
        <f>SUM(Y5:Y7)</f>
        <v>0</v>
      </c>
      <c r="AB8" s="174" t="s">
        <v>98</v>
      </c>
      <c r="AC8" s="173">
        <f>SUM(AD5:AD7)</f>
        <v>0</v>
      </c>
      <c r="AD8" s="175"/>
      <c r="AE8" s="173"/>
      <c r="AF8" s="175"/>
      <c r="AG8" s="179"/>
      <c r="AH8" s="389"/>
      <c r="AI8" s="389"/>
      <c r="AJ8" s="180"/>
      <c r="AK8" s="389"/>
      <c r="AL8" s="406"/>
      <c r="AM8" s="407"/>
      <c r="AN8" s="179"/>
      <c r="AO8" s="389"/>
      <c r="AP8" s="389"/>
      <c r="AQ8" s="392"/>
      <c r="AR8" s="399"/>
      <c r="AS8" s="400"/>
      <c r="AT8" s="401"/>
      <c r="AU8" s="181"/>
      <c r="AV8" s="406"/>
      <c r="AW8" s="407"/>
      <c r="AX8" s="406"/>
      <c r="AY8" s="407"/>
      <c r="AZ8" s="410"/>
      <c r="BA8" s="182"/>
      <c r="BB8" s="183"/>
      <c r="BC8" s="384" t="str">
        <f>IF(BG12&gt;BG23,"W","L")</f>
        <v>L</v>
      </c>
      <c r="BD8" s="385" t="str">
        <f>IF(AH5+AH9+AH13=6,入力!BN36,"")</f>
        <v/>
      </c>
      <c r="BE8" s="386"/>
      <c r="BF8" s="386"/>
      <c r="BG8" s="386"/>
      <c r="BH8" s="386"/>
      <c r="BI8" s="386"/>
      <c r="BJ8" s="184"/>
      <c r="BK8" s="185"/>
    </row>
    <row r="9" spans="1:63" ht="13.5" customHeight="1">
      <c r="A9" s="364" t="str">
        <f>IF(AF16&lt;6,"",RANK(AG10,$AG$6:$AG$16,1))</f>
        <v/>
      </c>
      <c r="B9" s="367" t="str">
        <f>Q4</f>
        <v>奥州胆沢</v>
      </c>
      <c r="C9" s="368"/>
      <c r="D9" s="347">
        <f>VLOOKUP(B9,DB!$B$2:$D$49,3,0)</f>
        <v>4</v>
      </c>
      <c r="E9" s="300">
        <f>IF(H12&gt;J12,1,0)</f>
        <v>0</v>
      </c>
      <c r="F9" s="296">
        <f>IF(H9&gt;J9,1,0)</f>
        <v>0</v>
      </c>
      <c r="G9" s="380" t="str">
        <f>IF(H12&gt;=2,"○",IF(J12&gt;=2,"●",""))</f>
        <v/>
      </c>
      <c r="H9" s="153" t="str">
        <f>IF(AND(R5=0, T5=0), "",T5)</f>
        <v/>
      </c>
      <c r="I9" s="154" t="s">
        <v>63</v>
      </c>
      <c r="J9" s="155" t="str">
        <f>IF(AND(R5=0, T5=0), "",R5)</f>
        <v/>
      </c>
      <c r="K9" s="154"/>
      <c r="L9" s="152">
        <f>IF(J9&gt;H9,1,0)</f>
        <v>0</v>
      </c>
      <c r="M9" s="155"/>
      <c r="N9" s="156">
        <f>IF(H12&gt;=J12,0,1)</f>
        <v>0</v>
      </c>
      <c r="O9" s="152"/>
      <c r="P9" s="152"/>
      <c r="Q9" s="371"/>
      <c r="R9" s="372"/>
      <c r="S9" s="372"/>
      <c r="T9" s="372"/>
      <c r="U9" s="372"/>
      <c r="V9" s="373"/>
      <c r="W9" s="152"/>
      <c r="X9" s="151">
        <f>IF(AA12&gt;AC12,1,0)</f>
        <v>0</v>
      </c>
      <c r="Y9" s="152">
        <f>IF(AA9&gt;AC9,1,0)</f>
        <v>0</v>
      </c>
      <c r="Z9" s="380" t="str">
        <f>IF(AA12&gt;=2,"○",IF(AC12&gt;=2,"●",""))</f>
        <v/>
      </c>
      <c r="AA9" s="153" t="str">
        <f>+入力!BU25</f>
        <v/>
      </c>
      <c r="AB9" s="154" t="s">
        <v>63</v>
      </c>
      <c r="AC9" s="155" t="str">
        <f>+入力!BY25</f>
        <v/>
      </c>
      <c r="AD9" s="152">
        <f>IF(AC9&gt;AA9,1,0)</f>
        <v>0</v>
      </c>
      <c r="AE9" s="154"/>
      <c r="AF9" s="156">
        <f>IF(AA12&gt;=AC12,0,1)</f>
        <v>0</v>
      </c>
      <c r="AG9" s="157"/>
      <c r="AH9" s="387">
        <f>E12+X12</f>
        <v>0</v>
      </c>
      <c r="AI9" s="387">
        <f>(AK9*2)+AL9</f>
        <v>0</v>
      </c>
      <c r="AJ9" s="156"/>
      <c r="AK9" s="387">
        <f>E9+O9+X9</f>
        <v>0</v>
      </c>
      <c r="AL9" s="402">
        <f>N9+W9+AF9-AN10</f>
        <v>0</v>
      </c>
      <c r="AM9" s="403"/>
      <c r="AN9" s="157"/>
      <c r="AO9" s="387">
        <f>H12+R12+AA12</f>
        <v>0</v>
      </c>
      <c r="AP9" s="387">
        <f>J12+T12+AC12</f>
        <v>0</v>
      </c>
      <c r="AQ9" s="390" t="str">
        <f>IF(AR9=10,"MAX",AR9)</f>
        <v>MAX</v>
      </c>
      <c r="AR9" s="393">
        <f>IF(ISERROR(AO9/AP9),10,(AO9/AP9))</f>
        <v>10</v>
      </c>
      <c r="AS9" s="394"/>
      <c r="AT9" s="395"/>
      <c r="AU9" s="158"/>
      <c r="AV9" s="402">
        <f>E11+O11+X11</f>
        <v>0</v>
      </c>
      <c r="AW9" s="403"/>
      <c r="AX9" s="402">
        <f>N10+W10+AF10</f>
        <v>0</v>
      </c>
      <c r="AY9" s="403"/>
      <c r="AZ9" s="408">
        <f>IF(ISERROR(AV9/AX9),0,(AV9/AX9))</f>
        <v>0</v>
      </c>
      <c r="BA9" s="187"/>
      <c r="BC9" s="384"/>
      <c r="BD9" s="385"/>
      <c r="BE9" s="386"/>
      <c r="BF9" s="386"/>
      <c r="BG9" s="386"/>
      <c r="BH9" s="386"/>
      <c r="BI9" s="386"/>
      <c r="BJ9" s="417" t="str">
        <f>IFERROR(VLOOKUP(BD8,DB!$B$2:$C$49,2,0),"")</f>
        <v/>
      </c>
      <c r="BK9" s="418"/>
    </row>
    <row r="10" spans="1:63" ht="13.5" customHeight="1">
      <c r="A10" s="365"/>
      <c r="B10" s="369"/>
      <c r="C10" s="370"/>
      <c r="D10" s="348"/>
      <c r="E10" s="301">
        <f>IF(E9=1,0,IF(I12="棄",1,0))</f>
        <v>0</v>
      </c>
      <c r="F10" s="293">
        <f>IF(H10&gt;J10,1,0)</f>
        <v>0</v>
      </c>
      <c r="G10" s="381"/>
      <c r="H10" s="163" t="str">
        <f>IF(AND(R6=0, T6=0), "",T6)</f>
        <v/>
      </c>
      <c r="I10" s="164" t="s">
        <v>63</v>
      </c>
      <c r="J10" s="165" t="str">
        <f>IF(AND(R6=0, T6=0), "",R6)</f>
        <v/>
      </c>
      <c r="K10" s="164"/>
      <c r="L10" s="162">
        <f>IF(J10&gt;H10,1,0)</f>
        <v>0</v>
      </c>
      <c r="M10" s="165"/>
      <c r="N10" s="160">
        <f>SUM(J9:J11)</f>
        <v>0</v>
      </c>
      <c r="O10" s="162"/>
      <c r="P10" s="162"/>
      <c r="Q10" s="374"/>
      <c r="R10" s="375"/>
      <c r="S10" s="375"/>
      <c r="T10" s="375"/>
      <c r="U10" s="375"/>
      <c r="V10" s="376"/>
      <c r="W10" s="162"/>
      <c r="X10" s="161">
        <f>IF(X9=1,0,IF(AB12="棄",1,0))</f>
        <v>0</v>
      </c>
      <c r="Y10" s="162">
        <f>IF(AA10&gt;AC10,1,0)</f>
        <v>0</v>
      </c>
      <c r="Z10" s="381"/>
      <c r="AA10" s="163" t="str">
        <f>+入力!BU26</f>
        <v/>
      </c>
      <c r="AB10" s="164" t="s">
        <v>98</v>
      </c>
      <c r="AC10" s="165" t="str">
        <f>+入力!BY26</f>
        <v/>
      </c>
      <c r="AD10" s="162">
        <f>IF(AC10&gt;AA10,1,0)</f>
        <v>0</v>
      </c>
      <c r="AE10" s="164"/>
      <c r="AF10" s="160">
        <f>SUM(AC9:AC11)</f>
        <v>0</v>
      </c>
      <c r="AG10" s="166">
        <f>AJ10*100+AU10*10+BA10</f>
        <v>111</v>
      </c>
      <c r="AH10" s="388"/>
      <c r="AI10" s="388"/>
      <c r="AJ10" s="167">
        <f>RANK(AI9,$AI$5:$AI$16)</f>
        <v>1</v>
      </c>
      <c r="AK10" s="388"/>
      <c r="AL10" s="404"/>
      <c r="AM10" s="405"/>
      <c r="AN10" s="166">
        <f>E10+O10+X10</f>
        <v>0</v>
      </c>
      <c r="AO10" s="388"/>
      <c r="AP10" s="388"/>
      <c r="AQ10" s="391"/>
      <c r="AR10" s="396"/>
      <c r="AS10" s="397"/>
      <c r="AT10" s="398"/>
      <c r="AU10" s="168">
        <f>RANK(AR9,$AR$5:$AR$16)</f>
        <v>1</v>
      </c>
      <c r="AV10" s="404"/>
      <c r="AW10" s="405"/>
      <c r="AX10" s="404"/>
      <c r="AY10" s="405"/>
      <c r="AZ10" s="409"/>
      <c r="BA10" s="159">
        <f>RANK(AZ9,$AZ$5:$AZ$16)</f>
        <v>1</v>
      </c>
      <c r="BB10" s="131"/>
      <c r="BC10" s="384"/>
      <c r="BD10" s="385"/>
      <c r="BE10" s="386"/>
      <c r="BF10" s="386"/>
      <c r="BG10" s="386"/>
      <c r="BH10" s="386"/>
      <c r="BI10" s="386"/>
      <c r="BJ10" s="417"/>
      <c r="BK10" s="418"/>
    </row>
    <row r="11" spans="1:63" ht="13.5" customHeight="1">
      <c r="A11" s="365"/>
      <c r="B11" s="369"/>
      <c r="C11" s="370"/>
      <c r="D11" s="348"/>
      <c r="E11" s="301">
        <f>SUM(H9:H11)</f>
        <v>0</v>
      </c>
      <c r="F11" s="293">
        <f>IF(H11&gt;J11,1,0)</f>
        <v>0</v>
      </c>
      <c r="G11" s="381"/>
      <c r="H11" s="163" t="str">
        <f>IF(AND(R7=0, T7=0), "",T7)</f>
        <v/>
      </c>
      <c r="I11" s="164" t="s">
        <v>63</v>
      </c>
      <c r="J11" s="165" t="str">
        <f>IF(AND(R7=0, T7=0), "",R7)</f>
        <v/>
      </c>
      <c r="K11" s="164"/>
      <c r="L11" s="162">
        <f>IF(J11&gt;H11,1,0)</f>
        <v>0</v>
      </c>
      <c r="M11" s="165"/>
      <c r="N11" s="160"/>
      <c r="O11" s="162"/>
      <c r="P11" s="162"/>
      <c r="Q11" s="374"/>
      <c r="R11" s="375"/>
      <c r="S11" s="375"/>
      <c r="T11" s="375"/>
      <c r="U11" s="375"/>
      <c r="V11" s="376"/>
      <c r="W11" s="162"/>
      <c r="X11" s="161">
        <f>SUM(AA9:AA11)</f>
        <v>0</v>
      </c>
      <c r="Y11" s="162">
        <f>IF(AA11&gt;AC11,1,0)</f>
        <v>0</v>
      </c>
      <c r="Z11" s="381"/>
      <c r="AA11" s="163" t="str">
        <f>+入力!BU27</f>
        <v/>
      </c>
      <c r="AB11" s="164" t="s">
        <v>98</v>
      </c>
      <c r="AC11" s="165" t="str">
        <f>+入力!BY27</f>
        <v/>
      </c>
      <c r="AD11" s="162">
        <f>IF(AC11&gt;AA11,1,0)</f>
        <v>0</v>
      </c>
      <c r="AE11" s="164"/>
      <c r="AF11" s="160"/>
      <c r="AG11" s="166"/>
      <c r="AH11" s="388"/>
      <c r="AI11" s="388"/>
      <c r="AJ11" s="167"/>
      <c r="AK11" s="388"/>
      <c r="AL11" s="404"/>
      <c r="AM11" s="405"/>
      <c r="AN11" s="166"/>
      <c r="AO11" s="388"/>
      <c r="AP11" s="388"/>
      <c r="AQ11" s="391"/>
      <c r="AR11" s="396"/>
      <c r="AS11" s="397"/>
      <c r="AT11" s="398"/>
      <c r="AU11" s="168"/>
      <c r="AV11" s="404"/>
      <c r="AW11" s="405"/>
      <c r="AX11" s="404"/>
      <c r="AY11" s="405"/>
      <c r="AZ11" s="409"/>
      <c r="BA11" s="159"/>
      <c r="BB11" s="131"/>
      <c r="BC11" s="384"/>
      <c r="BD11" s="385"/>
      <c r="BE11" s="386"/>
      <c r="BF11" s="386"/>
      <c r="BG11" s="386"/>
      <c r="BH11" s="386"/>
      <c r="BI11" s="386"/>
      <c r="BJ11" s="417"/>
      <c r="BK11" s="418"/>
    </row>
    <row r="12" spans="1:63" s="186" customFormat="1" ht="18.75" customHeight="1">
      <c r="A12" s="366"/>
      <c r="B12" s="382" t="str">
        <f>VLOOKUP(B9,DB!$B$2:$C$49,2,0)</f>
        <v>(岩　手)</v>
      </c>
      <c r="C12" s="383"/>
      <c r="D12" s="310">
        <f>VLOOKUP(B12,DB!$C$2:$D$49,2,0)</f>
        <v>4</v>
      </c>
      <c r="E12" s="302">
        <f>IF(H12=J12,0,1)</f>
        <v>0</v>
      </c>
      <c r="F12" s="299"/>
      <c r="G12" s="178"/>
      <c r="H12" s="173">
        <f>SUM(F9:F11)</f>
        <v>0</v>
      </c>
      <c r="I12" s="173" t="str">
        <f>S8</f>
        <v>-</v>
      </c>
      <c r="J12" s="173">
        <f>SUM(L9:L11)</f>
        <v>0</v>
      </c>
      <c r="K12" s="173"/>
      <c r="L12" s="171"/>
      <c r="M12" s="188"/>
      <c r="N12" s="169"/>
      <c r="O12" s="171"/>
      <c r="P12" s="171"/>
      <c r="Q12" s="377"/>
      <c r="R12" s="378"/>
      <c r="S12" s="378"/>
      <c r="T12" s="378"/>
      <c r="U12" s="378"/>
      <c r="V12" s="379"/>
      <c r="W12" s="171"/>
      <c r="X12" s="170">
        <f>IF(AA12=AC12,0,1)</f>
        <v>0</v>
      </c>
      <c r="Y12" s="171"/>
      <c r="Z12" s="172"/>
      <c r="AA12" s="173">
        <f>SUM(Y9:Y11)</f>
        <v>0</v>
      </c>
      <c r="AB12" s="174" t="s">
        <v>98</v>
      </c>
      <c r="AC12" s="173">
        <f>SUM(AD9:AD11)</f>
        <v>0</v>
      </c>
      <c r="AD12" s="175"/>
      <c r="AE12" s="173"/>
      <c r="AF12" s="177"/>
      <c r="AG12" s="179"/>
      <c r="AH12" s="389"/>
      <c r="AI12" s="389"/>
      <c r="AJ12" s="180"/>
      <c r="AK12" s="389"/>
      <c r="AL12" s="406"/>
      <c r="AM12" s="407"/>
      <c r="AN12" s="179"/>
      <c r="AO12" s="389"/>
      <c r="AP12" s="389"/>
      <c r="AQ12" s="392"/>
      <c r="AR12" s="399"/>
      <c r="AS12" s="400"/>
      <c r="AT12" s="401"/>
      <c r="AU12" s="181"/>
      <c r="AV12" s="406"/>
      <c r="AW12" s="407"/>
      <c r="AX12" s="406"/>
      <c r="AY12" s="407"/>
      <c r="AZ12" s="410"/>
      <c r="BA12" s="189"/>
      <c r="BC12" s="190"/>
      <c r="BD12" s="219"/>
      <c r="BE12" s="220"/>
      <c r="BF12" s="220"/>
      <c r="BG12" s="419">
        <f>+入力!BS36</f>
        <v>0</v>
      </c>
      <c r="BH12" s="419"/>
      <c r="BI12" s="221"/>
      <c r="BJ12" s="221"/>
      <c r="BK12" s="222"/>
    </row>
    <row r="13" spans="1:63" ht="13.5" customHeight="1">
      <c r="A13" s="364" t="str">
        <f>IF(AF16&lt;6,"",RANK(AG14,$AG$6:$AG$16,1))</f>
        <v/>
      </c>
      <c r="B13" s="367" t="str">
        <f>Z4</f>
        <v>高須</v>
      </c>
      <c r="C13" s="368"/>
      <c r="D13" s="347">
        <f>VLOOKUP(B13,DB!$B$2:$D$49,3,0)</f>
        <v>24</v>
      </c>
      <c r="E13" s="300">
        <f>IF(H16&gt;J16,1,0)</f>
        <v>0</v>
      </c>
      <c r="F13" s="296">
        <f>IF(H13&gt;J13,1,0)</f>
        <v>0</v>
      </c>
      <c r="G13" s="380" t="str">
        <f>IF(H16&gt;=2,"○",IF(J16&gt;=2,"●",""))</f>
        <v/>
      </c>
      <c r="H13" s="153" t="str">
        <f>IF(AND(AC5=0, AA5=0), "",AC5)</f>
        <v/>
      </c>
      <c r="I13" s="154" t="s">
        <v>63</v>
      </c>
      <c r="J13" s="155" t="str">
        <f>IF(AND(AA5=0, AC5=0), "",AA5)</f>
        <v/>
      </c>
      <c r="K13" s="154"/>
      <c r="L13" s="152">
        <f>IF(J13&gt;H13,1,0)</f>
        <v>0</v>
      </c>
      <c r="M13" s="155"/>
      <c r="N13" s="156">
        <f>IF(H16&gt;=J16,0,1)</f>
        <v>0</v>
      </c>
      <c r="O13" s="151">
        <f>IF(R16&gt;T16,1,0)</f>
        <v>0</v>
      </c>
      <c r="P13" s="152">
        <f>IF(R13&gt;T13,1,0)</f>
        <v>0</v>
      </c>
      <c r="Q13" s="380" t="str">
        <f>IF(R16&gt;=2,"○",IF(T16&gt;=2,"●",""))</f>
        <v/>
      </c>
      <c r="R13" s="153" t="str">
        <f>IF(AND(AC9=0, AA9=0), "",AC9)</f>
        <v/>
      </c>
      <c r="S13" s="154" t="s">
        <v>63</v>
      </c>
      <c r="T13" s="155" t="str">
        <f>IF(AND(AA9=0, AC9=0), "",AA9)</f>
        <v/>
      </c>
      <c r="U13" s="152">
        <f>IF(T13&gt;R13,1,0)</f>
        <v>0</v>
      </c>
      <c r="V13" s="155"/>
      <c r="W13" s="156">
        <f>IF(R16&gt;=T16,0,1)</f>
        <v>0</v>
      </c>
      <c r="X13" s="152"/>
      <c r="Y13" s="152"/>
      <c r="Z13" s="371"/>
      <c r="AA13" s="372"/>
      <c r="AB13" s="372"/>
      <c r="AC13" s="372"/>
      <c r="AD13" s="372"/>
      <c r="AE13" s="372"/>
      <c r="AF13" s="152"/>
      <c r="AG13" s="157"/>
      <c r="AH13" s="387">
        <f>O16+E16</f>
        <v>0</v>
      </c>
      <c r="AI13" s="387">
        <f>(AK13*2)+AL13</f>
        <v>0</v>
      </c>
      <c r="AJ13" s="156"/>
      <c r="AK13" s="387">
        <f>E13+O13+X13</f>
        <v>0</v>
      </c>
      <c r="AL13" s="402">
        <f>N13+W13+AF13-AN14</f>
        <v>0</v>
      </c>
      <c r="AM13" s="403"/>
      <c r="AN13" s="157"/>
      <c r="AO13" s="387">
        <f>H16+R16+AA16</f>
        <v>0</v>
      </c>
      <c r="AP13" s="387">
        <f>J16+T16+AC16</f>
        <v>0</v>
      </c>
      <c r="AQ13" s="390" t="str">
        <f>IF(AR13=10,"MAX",AR13)</f>
        <v>MAX</v>
      </c>
      <c r="AR13" s="393">
        <f>IF(ISERROR(AO13/AP13),10,(AO13/AP13))</f>
        <v>10</v>
      </c>
      <c r="AS13" s="394"/>
      <c r="AT13" s="395"/>
      <c r="AU13" s="158"/>
      <c r="AV13" s="402">
        <f>E15+O15+X15</f>
        <v>0</v>
      </c>
      <c r="AW13" s="403"/>
      <c r="AX13" s="402">
        <f>N14+W14+AF14</f>
        <v>0</v>
      </c>
      <c r="AY13" s="403"/>
      <c r="AZ13" s="408">
        <f>IF(ISERROR(AV13/AX13),0,(AV13/AX13))</f>
        <v>0</v>
      </c>
      <c r="BA13" s="159"/>
      <c r="BD13" s="191"/>
      <c r="BE13" s="186"/>
      <c r="BF13" s="186"/>
      <c r="BG13" s="419"/>
      <c r="BH13" s="419"/>
      <c r="BI13" s="186"/>
      <c r="BJ13" s="186"/>
      <c r="BK13" s="192"/>
    </row>
    <row r="14" spans="1:63" ht="13.5" customHeight="1">
      <c r="A14" s="365"/>
      <c r="B14" s="369"/>
      <c r="C14" s="370"/>
      <c r="D14" s="348"/>
      <c r="E14" s="301">
        <f>IF(E13=1,0,IF(I16="棄",1,0))</f>
        <v>0</v>
      </c>
      <c r="F14" s="293">
        <f>IF(H14&gt;J14,1,0)</f>
        <v>0</v>
      </c>
      <c r="G14" s="381"/>
      <c r="H14" s="163" t="str">
        <f>IF(AND(AC6=0, AA6=0), "",AC6)</f>
        <v/>
      </c>
      <c r="I14" s="164" t="s">
        <v>63</v>
      </c>
      <c r="J14" s="165" t="str">
        <f>IF(AND(AA6=0, AC6=0), "",AA6)</f>
        <v/>
      </c>
      <c r="K14" s="164"/>
      <c r="L14" s="162">
        <f>IF(J14&gt;H14,1,0)</f>
        <v>0</v>
      </c>
      <c r="M14" s="165"/>
      <c r="N14" s="160">
        <f>SUM(J13:J15)</f>
        <v>0</v>
      </c>
      <c r="O14" s="161">
        <f>IF(O13=1,0,IF(S16="棄",1,0))</f>
        <v>0</v>
      </c>
      <c r="P14" s="162">
        <f>IF(R14&gt;T14,1,0)</f>
        <v>0</v>
      </c>
      <c r="Q14" s="381"/>
      <c r="R14" s="163" t="str">
        <f>IF(AND(AC10=0, AA10=0), "",AC10)</f>
        <v/>
      </c>
      <c r="S14" s="164" t="s">
        <v>63</v>
      </c>
      <c r="T14" s="165" t="str">
        <f>IF(AND(AA10=0, AC10=0), "",AA10)</f>
        <v/>
      </c>
      <c r="U14" s="162">
        <f>IF(T14&gt;R14,1,0)</f>
        <v>0</v>
      </c>
      <c r="V14" s="165"/>
      <c r="W14" s="160">
        <f>SUM(T13:T15)</f>
        <v>0</v>
      </c>
      <c r="X14" s="162"/>
      <c r="Y14" s="162"/>
      <c r="Z14" s="374"/>
      <c r="AA14" s="375"/>
      <c r="AB14" s="375"/>
      <c r="AC14" s="375"/>
      <c r="AD14" s="375"/>
      <c r="AE14" s="375"/>
      <c r="AF14" s="162"/>
      <c r="AG14" s="166">
        <f>AJ14*100+AU14*10+BA14</f>
        <v>111</v>
      </c>
      <c r="AH14" s="388"/>
      <c r="AI14" s="388"/>
      <c r="AJ14" s="167">
        <f>RANK(AI13,$AI$5:$AI$16)</f>
        <v>1</v>
      </c>
      <c r="AK14" s="388"/>
      <c r="AL14" s="404"/>
      <c r="AM14" s="405"/>
      <c r="AN14" s="166">
        <f>E14+O14+X14</f>
        <v>0</v>
      </c>
      <c r="AO14" s="388"/>
      <c r="AP14" s="388"/>
      <c r="AQ14" s="391"/>
      <c r="AR14" s="396"/>
      <c r="AS14" s="397"/>
      <c r="AT14" s="398"/>
      <c r="AU14" s="168">
        <f>RANK(AR13,$AR$5:$AR$16)</f>
        <v>1</v>
      </c>
      <c r="AV14" s="404"/>
      <c r="AW14" s="405"/>
      <c r="AX14" s="404"/>
      <c r="AY14" s="405"/>
      <c r="AZ14" s="409"/>
      <c r="BA14" s="159">
        <f>RANK(AZ13,$AZ$5:$AZ$16)</f>
        <v>1</v>
      </c>
      <c r="BD14" s="193"/>
      <c r="BE14" s="131"/>
      <c r="BF14" s="131"/>
      <c r="BG14" s="419"/>
      <c r="BH14" s="419"/>
      <c r="BI14" s="131"/>
      <c r="BJ14" s="131"/>
      <c r="BK14" s="194"/>
    </row>
    <row r="15" spans="1:63" ht="13.5" customHeight="1">
      <c r="A15" s="365"/>
      <c r="B15" s="369"/>
      <c r="C15" s="370"/>
      <c r="D15" s="348"/>
      <c r="E15" s="301">
        <f>SUM(H13:H15)</f>
        <v>0</v>
      </c>
      <c r="F15" s="293">
        <f>IF(H15&gt;J15,1,0)</f>
        <v>0</v>
      </c>
      <c r="G15" s="381"/>
      <c r="H15" s="163" t="str">
        <f>IF(AND(AC7=0, AA7=0), "",AC7)</f>
        <v/>
      </c>
      <c r="I15" s="164" t="s">
        <v>63</v>
      </c>
      <c r="J15" s="165" t="str">
        <f>IF(AND(AA7=0, AC7=0), "",AA7)</f>
        <v/>
      </c>
      <c r="K15" s="164"/>
      <c r="L15" s="162">
        <f>IF(J15&gt;H15,1,0)</f>
        <v>0</v>
      </c>
      <c r="M15" s="165"/>
      <c r="N15" s="160"/>
      <c r="O15" s="161">
        <f>SUM(R13:R15)</f>
        <v>0</v>
      </c>
      <c r="P15" s="162">
        <f>IF(R15&gt;T15,1,0)</f>
        <v>0</v>
      </c>
      <c r="Q15" s="381"/>
      <c r="R15" s="163" t="str">
        <f>IF(AND(AC11=0, AA11=0), "",AC11)</f>
        <v/>
      </c>
      <c r="S15" s="164" t="s">
        <v>63</v>
      </c>
      <c r="T15" s="165" t="str">
        <f>IF(AND(AA11=0, AC11=0), "",AA11)</f>
        <v/>
      </c>
      <c r="U15" s="162">
        <f>IF(T15&gt;R15,1,0)</f>
        <v>0</v>
      </c>
      <c r="V15" s="165"/>
      <c r="W15" s="160"/>
      <c r="X15" s="162"/>
      <c r="Y15" s="162"/>
      <c r="Z15" s="374"/>
      <c r="AA15" s="375"/>
      <c r="AB15" s="375"/>
      <c r="AC15" s="375"/>
      <c r="AD15" s="375"/>
      <c r="AE15" s="375"/>
      <c r="AF15" s="162"/>
      <c r="AG15" s="166"/>
      <c r="AH15" s="388"/>
      <c r="AI15" s="388"/>
      <c r="AJ15" s="167"/>
      <c r="AK15" s="388"/>
      <c r="AL15" s="404"/>
      <c r="AM15" s="405"/>
      <c r="AN15" s="166"/>
      <c r="AO15" s="388"/>
      <c r="AP15" s="388"/>
      <c r="AQ15" s="391"/>
      <c r="AR15" s="396"/>
      <c r="AS15" s="397"/>
      <c r="AT15" s="398"/>
      <c r="AU15" s="168"/>
      <c r="AV15" s="404"/>
      <c r="AW15" s="405"/>
      <c r="AX15" s="404"/>
      <c r="AY15" s="405"/>
      <c r="AZ15" s="409"/>
      <c r="BA15" s="159"/>
      <c r="BD15" s="193"/>
      <c r="BE15" s="423" t="str">
        <f>+入力!BU35</f>
        <v/>
      </c>
      <c r="BF15" s="423"/>
      <c r="BG15" s="423" t="str">
        <f>+入力!BU36</f>
        <v/>
      </c>
      <c r="BH15" s="423"/>
      <c r="BI15" s="423" t="str">
        <f>+入力!BU37</f>
        <v/>
      </c>
      <c r="BJ15" s="423"/>
      <c r="BK15" s="194"/>
    </row>
    <row r="16" spans="1:63" s="186" customFormat="1" ht="19.5" customHeight="1" thickBot="1">
      <c r="A16" s="431"/>
      <c r="B16" s="382" t="str">
        <f>VLOOKUP(B13,DB!$B$2:$C$49,2,0)</f>
        <v>(岐　阜)</v>
      </c>
      <c r="C16" s="383"/>
      <c r="D16" s="310">
        <f>VLOOKUP(B16,DB!$C$2:$D$49,2,0)</f>
        <v>24</v>
      </c>
      <c r="E16" s="303">
        <f>IF(H16=J16,0,1)</f>
        <v>0</v>
      </c>
      <c r="F16" s="304"/>
      <c r="G16" s="196"/>
      <c r="H16" s="197">
        <f>SUM(F13:F15)</f>
        <v>0</v>
      </c>
      <c r="I16" s="197" t="str">
        <f>+AB8</f>
        <v>-</v>
      </c>
      <c r="J16" s="197">
        <f>SUM(L13:L15)</f>
        <v>0</v>
      </c>
      <c r="K16" s="197"/>
      <c r="L16" s="198"/>
      <c r="M16" s="199"/>
      <c r="N16" s="200"/>
      <c r="O16" s="195">
        <f>IF(R16=T16,0,1)</f>
        <v>0</v>
      </c>
      <c r="P16" s="198"/>
      <c r="Q16" s="196"/>
      <c r="R16" s="197">
        <f>SUM(P13:P15)</f>
        <v>0</v>
      </c>
      <c r="S16" s="197" t="str">
        <f>+AB12</f>
        <v>-</v>
      </c>
      <c r="T16" s="197">
        <f>SUM(U13:U15)</f>
        <v>0</v>
      </c>
      <c r="U16" s="201"/>
      <c r="V16" s="202"/>
      <c r="W16" s="203"/>
      <c r="X16" s="201"/>
      <c r="Y16" s="201"/>
      <c r="Z16" s="432"/>
      <c r="AA16" s="433"/>
      <c r="AB16" s="433"/>
      <c r="AC16" s="433"/>
      <c r="AD16" s="433"/>
      <c r="AE16" s="433"/>
      <c r="AF16" s="201">
        <f>SUM(AH5:AH16)</f>
        <v>0</v>
      </c>
      <c r="AG16" s="204"/>
      <c r="AH16" s="420"/>
      <c r="AI16" s="420"/>
      <c r="AJ16" s="205"/>
      <c r="AK16" s="420"/>
      <c r="AL16" s="421"/>
      <c r="AM16" s="422"/>
      <c r="AN16" s="204"/>
      <c r="AO16" s="420"/>
      <c r="AP16" s="420"/>
      <c r="AQ16" s="427"/>
      <c r="AR16" s="428"/>
      <c r="AS16" s="429"/>
      <c r="AT16" s="430"/>
      <c r="AU16" s="206"/>
      <c r="AV16" s="421"/>
      <c r="AW16" s="422"/>
      <c r="AX16" s="421"/>
      <c r="AY16" s="422"/>
      <c r="AZ16" s="426"/>
      <c r="BA16" s="189"/>
      <c r="BB16" s="183"/>
      <c r="BC16" s="190"/>
      <c r="BD16" s="193"/>
      <c r="BE16" s="423"/>
      <c r="BF16" s="423"/>
      <c r="BG16" s="423"/>
      <c r="BH16" s="423"/>
      <c r="BI16" s="423"/>
      <c r="BJ16" s="423"/>
      <c r="BK16" s="194"/>
    </row>
    <row r="17" spans="1:63" ht="13.5" customHeight="1">
      <c r="A17" s="207"/>
      <c r="B17" s="207"/>
      <c r="C17" s="208"/>
      <c r="D17" s="309"/>
      <c r="E17" s="305"/>
      <c r="F17" s="306"/>
      <c r="G17" s="209"/>
      <c r="H17" s="209"/>
      <c r="I17" s="209"/>
      <c r="J17" s="209"/>
      <c r="K17" s="209"/>
      <c r="L17" s="210"/>
      <c r="M17" s="209"/>
      <c r="N17" s="210"/>
      <c r="O17" s="162"/>
      <c r="P17" s="210"/>
      <c r="Q17" s="209"/>
      <c r="R17" s="209"/>
      <c r="S17" s="211"/>
      <c r="T17" s="212"/>
      <c r="U17" s="210"/>
      <c r="V17" s="209"/>
      <c r="W17" s="213"/>
      <c r="X17" s="213"/>
      <c r="Y17" s="213"/>
      <c r="Z17" s="212"/>
      <c r="AA17" s="164"/>
      <c r="AB17" s="212"/>
      <c r="AC17" s="212"/>
      <c r="AD17" s="167"/>
      <c r="AE17" s="214"/>
      <c r="AF17" s="168"/>
      <c r="AG17" s="168"/>
      <c r="AH17" s="164"/>
      <c r="AI17" s="164"/>
      <c r="AJ17" s="190"/>
      <c r="BD17" s="191"/>
      <c r="BE17" s="423"/>
      <c r="BF17" s="423"/>
      <c r="BG17" s="423"/>
      <c r="BH17" s="423"/>
      <c r="BI17" s="423"/>
      <c r="BJ17" s="423"/>
      <c r="BK17" s="192"/>
    </row>
    <row r="18" spans="1:63" ht="25.5" customHeight="1" thickBot="1">
      <c r="A18" s="132" t="s">
        <v>117</v>
      </c>
      <c r="B18" s="132"/>
      <c r="C18" s="349" t="str">
        <f>+'2日目組合せ'!B63</f>
        <v>【所沢市民体育館】</v>
      </c>
      <c r="D18" s="349"/>
      <c r="E18" s="349"/>
      <c r="F18" s="349"/>
      <c r="G18" s="349"/>
      <c r="H18" s="349"/>
      <c r="I18" s="349"/>
      <c r="J18" s="349"/>
      <c r="K18" s="349"/>
      <c r="L18" s="349"/>
      <c r="M18" s="349"/>
      <c r="N18" s="132"/>
      <c r="O18" s="132"/>
      <c r="P18" s="132"/>
      <c r="Q18" s="132"/>
      <c r="R18" s="132"/>
      <c r="S18" s="133" t="str">
        <f>+'2日目組合せ'!D63</f>
        <v>Nコート</v>
      </c>
      <c r="T18" s="132"/>
      <c r="U18" s="132"/>
      <c r="V18" s="132"/>
      <c r="W18" s="134"/>
      <c r="X18" s="134"/>
      <c r="Y18" s="134"/>
      <c r="Z18" s="135"/>
      <c r="AA18" s="135"/>
      <c r="AB18" s="135"/>
      <c r="AC18" s="135"/>
      <c r="AD18" s="134"/>
      <c r="AE18" s="135"/>
      <c r="AF18" s="134"/>
      <c r="AG18" s="134"/>
      <c r="AH18" s="135"/>
      <c r="AI18" s="135"/>
      <c r="AJ18" s="134"/>
      <c r="AK18" s="135"/>
      <c r="AL18" s="135"/>
      <c r="AM18" s="135"/>
      <c r="BD18" s="193"/>
      <c r="BE18" s="435"/>
      <c r="BF18" s="434"/>
      <c r="BG18" s="435"/>
      <c r="BH18" s="434"/>
      <c r="BI18" s="435"/>
      <c r="BJ18" s="434"/>
      <c r="BK18" s="194"/>
    </row>
    <row r="19" spans="1:63" ht="17.25" customHeight="1">
      <c r="A19" s="136" t="s">
        <v>81</v>
      </c>
      <c r="B19" s="350" t="s">
        <v>62</v>
      </c>
      <c r="C19" s="351"/>
      <c r="D19" s="308"/>
      <c r="E19" s="294"/>
      <c r="F19" s="295"/>
      <c r="G19" s="352" t="str">
        <f>+入力!BN43</f>
        <v>大井</v>
      </c>
      <c r="H19" s="353"/>
      <c r="I19" s="353"/>
      <c r="J19" s="353"/>
      <c r="K19" s="353"/>
      <c r="L19" s="353"/>
      <c r="M19" s="354"/>
      <c r="N19" s="137"/>
      <c r="O19" s="138"/>
      <c r="P19" s="139"/>
      <c r="Q19" s="352" t="str">
        <f>+入力!BN44</f>
        <v>ＭＩＢＵⅡ</v>
      </c>
      <c r="R19" s="353"/>
      <c r="S19" s="353"/>
      <c r="T19" s="353"/>
      <c r="U19" s="353"/>
      <c r="V19" s="354"/>
      <c r="W19" s="140"/>
      <c r="X19" s="141"/>
      <c r="Y19" s="140"/>
      <c r="Z19" s="352" t="str">
        <f>+入力!BN45</f>
        <v>ソルＧ</v>
      </c>
      <c r="AA19" s="353"/>
      <c r="AB19" s="353"/>
      <c r="AC19" s="353"/>
      <c r="AD19" s="353"/>
      <c r="AE19" s="353"/>
      <c r="AF19" s="140"/>
      <c r="AG19" s="142" t="s">
        <v>82</v>
      </c>
      <c r="AH19" s="143" t="s">
        <v>83</v>
      </c>
      <c r="AI19" s="143" t="s">
        <v>84</v>
      </c>
      <c r="AJ19" s="144" t="s">
        <v>85</v>
      </c>
      <c r="AK19" s="143" t="s">
        <v>86</v>
      </c>
      <c r="AL19" s="356" t="s">
        <v>87</v>
      </c>
      <c r="AM19" s="357"/>
      <c r="AN19" s="145" t="s">
        <v>88</v>
      </c>
      <c r="AO19" s="146" t="s">
        <v>89</v>
      </c>
      <c r="AP19" s="143" t="s">
        <v>90</v>
      </c>
      <c r="AQ19" s="225" t="s">
        <v>114</v>
      </c>
      <c r="AR19" s="358" t="s">
        <v>91</v>
      </c>
      <c r="AS19" s="359"/>
      <c r="AT19" s="360"/>
      <c r="AU19" s="147" t="s">
        <v>92</v>
      </c>
      <c r="AV19" s="361" t="s">
        <v>93</v>
      </c>
      <c r="AW19" s="362"/>
      <c r="AX19" s="361" t="s">
        <v>94</v>
      </c>
      <c r="AY19" s="362"/>
      <c r="AZ19" s="148" t="s">
        <v>95</v>
      </c>
      <c r="BA19" s="149" t="s">
        <v>96</v>
      </c>
      <c r="BD19" s="10"/>
      <c r="BE19" s="435"/>
      <c r="BF19" s="434"/>
      <c r="BG19" s="435"/>
      <c r="BH19" s="434"/>
      <c r="BI19" s="435"/>
      <c r="BJ19" s="434"/>
      <c r="BK19" s="194"/>
    </row>
    <row r="20" spans="1:63" ht="13.5" customHeight="1">
      <c r="A20" s="364" t="str">
        <f>IF(AF31&lt;6,"",RANK(AG21,$AG$21:$AG$31,1))</f>
        <v/>
      </c>
      <c r="B20" s="367" t="str">
        <f>G19</f>
        <v>大井</v>
      </c>
      <c r="C20" s="368"/>
      <c r="D20" s="347">
        <f>VLOOKUP(B20,DB!$B$2:$D$49,3,0)</f>
        <v>12</v>
      </c>
      <c r="E20" s="296"/>
      <c r="F20" s="296"/>
      <c r="G20" s="371"/>
      <c r="H20" s="372"/>
      <c r="I20" s="372"/>
      <c r="J20" s="372"/>
      <c r="K20" s="372"/>
      <c r="L20" s="372"/>
      <c r="M20" s="373"/>
      <c r="N20" s="150"/>
      <c r="O20" s="151">
        <f>IF(R23&gt;T23,1,0)</f>
        <v>0</v>
      </c>
      <c r="P20" s="152">
        <f>IF(R20&gt;T20,1,0)</f>
        <v>0</v>
      </c>
      <c r="Q20" s="380" t="str">
        <f>IF(R23&gt;=2,"○",IF(T23&gt;=2,"●",""))</f>
        <v/>
      </c>
      <c r="R20" s="153" t="str">
        <f>+入力!BU10</f>
        <v/>
      </c>
      <c r="S20" s="154" t="s">
        <v>63</v>
      </c>
      <c r="T20" s="155" t="str">
        <f>+入力!BY10</f>
        <v/>
      </c>
      <c r="U20" s="152">
        <f>IF(T20&gt;R20,1,0)</f>
        <v>0</v>
      </c>
      <c r="V20" s="155"/>
      <c r="W20" s="156">
        <f>IF(R23&gt;=T23,0,1)</f>
        <v>0</v>
      </c>
      <c r="X20" s="151">
        <f>IF(AA23&gt;AC23,1,0)</f>
        <v>0</v>
      </c>
      <c r="Y20" s="152">
        <f>IF(AA20&gt;AC20,1,0)</f>
        <v>0</v>
      </c>
      <c r="Z20" s="380" t="str">
        <f>IF(AA23&gt;=2,"○",IF(AC23&gt;=2,"●",""))</f>
        <v/>
      </c>
      <c r="AA20" s="153" t="str">
        <f>+入力!BU20</f>
        <v/>
      </c>
      <c r="AB20" s="154" t="s">
        <v>63</v>
      </c>
      <c r="AC20" s="155" t="str">
        <f>+入力!BY20</f>
        <v/>
      </c>
      <c r="AD20" s="152">
        <f>IF(AC20&gt;AA20,1,0)</f>
        <v>0</v>
      </c>
      <c r="AE20" s="154"/>
      <c r="AF20" s="156">
        <f>IF(AA23&gt;=AC23,0,1)</f>
        <v>0</v>
      </c>
      <c r="AG20" s="157"/>
      <c r="AH20" s="387">
        <f>O23+X23</f>
        <v>0</v>
      </c>
      <c r="AI20" s="387">
        <f>(AK20*2)+AL20</f>
        <v>0</v>
      </c>
      <c r="AJ20" s="156"/>
      <c r="AK20" s="387">
        <f>E20+O20+X20</f>
        <v>0</v>
      </c>
      <c r="AL20" s="402">
        <f>N20+W20+AF20-AN21</f>
        <v>0</v>
      </c>
      <c r="AM20" s="403"/>
      <c r="AN20" s="157"/>
      <c r="AO20" s="387">
        <f>H23+R23+AA23</f>
        <v>0</v>
      </c>
      <c r="AP20" s="387">
        <f>J23+T23+AC23</f>
        <v>0</v>
      </c>
      <c r="AQ20" s="390" t="str">
        <f>IF(AR20=10,"MAX",AR20)</f>
        <v>MAX</v>
      </c>
      <c r="AR20" s="393">
        <f>IF(ISERROR(AO20/AP20),10,(AO20/AP20))</f>
        <v>10</v>
      </c>
      <c r="AS20" s="394"/>
      <c r="AT20" s="395"/>
      <c r="AU20" s="158"/>
      <c r="AV20" s="402">
        <f>E22+O22+X22</f>
        <v>0</v>
      </c>
      <c r="AW20" s="403"/>
      <c r="AX20" s="402">
        <f>N21+W21+AF21</f>
        <v>0</v>
      </c>
      <c r="AY20" s="403"/>
      <c r="AZ20" s="408">
        <f>IF(ISERROR(AV20/AX20),0,(AV20/AX20))</f>
        <v>0</v>
      </c>
      <c r="BA20" s="159"/>
      <c r="BD20" s="10"/>
      <c r="BE20" s="436" t="str">
        <f>+入力!BY35</f>
        <v/>
      </c>
      <c r="BF20" s="436"/>
      <c r="BG20" s="436" t="str">
        <f>+入力!BY36</f>
        <v/>
      </c>
      <c r="BH20" s="436"/>
      <c r="BI20" s="436" t="str">
        <f>+入力!BY37</f>
        <v/>
      </c>
      <c r="BJ20" s="436"/>
      <c r="BK20" s="194"/>
    </row>
    <row r="21" spans="1:63" ht="13.5" customHeight="1">
      <c r="A21" s="365"/>
      <c r="B21" s="369"/>
      <c r="C21" s="370"/>
      <c r="D21" s="348"/>
      <c r="E21" s="297"/>
      <c r="G21" s="374"/>
      <c r="H21" s="375"/>
      <c r="I21" s="375"/>
      <c r="J21" s="375"/>
      <c r="K21" s="375"/>
      <c r="L21" s="375"/>
      <c r="M21" s="376"/>
      <c r="N21" s="160"/>
      <c r="O21" s="161">
        <f>IF(O20=1,0,IF(S23="棄",1,0))</f>
        <v>0</v>
      </c>
      <c r="P21" s="162">
        <f>IF(R21&gt;T21,1,0)</f>
        <v>0</v>
      </c>
      <c r="Q21" s="381"/>
      <c r="R21" s="163" t="str">
        <f>+入力!BU11</f>
        <v/>
      </c>
      <c r="S21" s="164" t="s">
        <v>63</v>
      </c>
      <c r="T21" s="165" t="str">
        <f>+入力!BY11</f>
        <v/>
      </c>
      <c r="U21" s="162">
        <f>IF(T21&gt;R21,1,0)</f>
        <v>0</v>
      </c>
      <c r="V21" s="165"/>
      <c r="W21" s="160">
        <f>SUM(T20:T22)</f>
        <v>0</v>
      </c>
      <c r="X21" s="161">
        <f>IF(X20=1,0,IF(AB23="棄",1,0))</f>
        <v>0</v>
      </c>
      <c r="Y21" s="162">
        <f>IF(AA21&gt;AC21,1,0)</f>
        <v>0</v>
      </c>
      <c r="Z21" s="381"/>
      <c r="AA21" s="163" t="str">
        <f>+入力!BU21</f>
        <v/>
      </c>
      <c r="AB21" s="164" t="s">
        <v>63</v>
      </c>
      <c r="AC21" s="165" t="str">
        <f>+入力!BY21</f>
        <v/>
      </c>
      <c r="AD21" s="162">
        <f>IF(AC21&gt;AA21,1,0)</f>
        <v>0</v>
      </c>
      <c r="AE21" s="164"/>
      <c r="AF21" s="162">
        <f>SUM(AC20:AC22)</f>
        <v>0</v>
      </c>
      <c r="AG21" s="166">
        <f>AJ21*100+AU21*10+BA21</f>
        <v>111</v>
      </c>
      <c r="AH21" s="388"/>
      <c r="AI21" s="388"/>
      <c r="AJ21" s="167">
        <f>RANK(AI20,$AI$20:$AI$31)</f>
        <v>1</v>
      </c>
      <c r="AK21" s="388"/>
      <c r="AL21" s="404"/>
      <c r="AM21" s="405"/>
      <c r="AN21" s="166">
        <f>E21+O21+X21</f>
        <v>0</v>
      </c>
      <c r="AO21" s="388"/>
      <c r="AP21" s="388"/>
      <c r="AQ21" s="391"/>
      <c r="AR21" s="396"/>
      <c r="AS21" s="397"/>
      <c r="AT21" s="398"/>
      <c r="AU21" s="168">
        <f>RANK(AR20,$AR$20:$AR$31)</f>
        <v>1</v>
      </c>
      <c r="AV21" s="404"/>
      <c r="AW21" s="405"/>
      <c r="AX21" s="404"/>
      <c r="AY21" s="405"/>
      <c r="AZ21" s="409"/>
      <c r="BA21" s="159">
        <f>RANK(AZ20,$AZ$20:$AZ$31)</f>
        <v>1</v>
      </c>
      <c r="BD21" s="10"/>
      <c r="BE21" s="436"/>
      <c r="BF21" s="436"/>
      <c r="BG21" s="436"/>
      <c r="BH21" s="436"/>
      <c r="BI21" s="436"/>
      <c r="BJ21" s="436"/>
      <c r="BK21" s="194"/>
    </row>
    <row r="22" spans="1:63" ht="13.5" customHeight="1">
      <c r="A22" s="365"/>
      <c r="B22" s="369"/>
      <c r="C22" s="370"/>
      <c r="D22" s="348"/>
      <c r="E22" s="297"/>
      <c r="G22" s="374"/>
      <c r="H22" s="375"/>
      <c r="I22" s="375"/>
      <c r="J22" s="375"/>
      <c r="K22" s="375"/>
      <c r="L22" s="375"/>
      <c r="M22" s="376"/>
      <c r="N22" s="160"/>
      <c r="O22" s="161">
        <f>SUM(R20:R22)</f>
        <v>0</v>
      </c>
      <c r="P22" s="162">
        <f>IF(R22&gt;T22,1,0)</f>
        <v>0</v>
      </c>
      <c r="Q22" s="381"/>
      <c r="R22" s="163" t="str">
        <f>+入力!BU12</f>
        <v/>
      </c>
      <c r="S22" s="164" t="s">
        <v>63</v>
      </c>
      <c r="T22" s="165" t="str">
        <f>+入力!BY12</f>
        <v/>
      </c>
      <c r="U22" s="162">
        <f>IF(T22&gt;R22,1,0)</f>
        <v>0</v>
      </c>
      <c r="V22" s="165"/>
      <c r="W22" s="160"/>
      <c r="X22" s="161">
        <f>SUM(AA20:AA22)</f>
        <v>0</v>
      </c>
      <c r="Y22" s="162">
        <f>IF(AA22&gt;AC22,1,0)</f>
        <v>0</v>
      </c>
      <c r="Z22" s="381"/>
      <c r="AA22" s="163" t="str">
        <f>+入力!BU22</f>
        <v/>
      </c>
      <c r="AB22" s="164" t="s">
        <v>63</v>
      </c>
      <c r="AC22" s="165" t="str">
        <f>+入力!BY22</f>
        <v/>
      </c>
      <c r="AD22" s="162">
        <f>IF(AC22&gt;AA22,1,0)</f>
        <v>0</v>
      </c>
      <c r="AE22" s="164"/>
      <c r="AF22" s="162"/>
      <c r="AG22" s="166"/>
      <c r="AH22" s="388"/>
      <c r="AI22" s="388"/>
      <c r="AJ22" s="167"/>
      <c r="AK22" s="388"/>
      <c r="AL22" s="404"/>
      <c r="AM22" s="405"/>
      <c r="AN22" s="166"/>
      <c r="AO22" s="388"/>
      <c r="AP22" s="388"/>
      <c r="AQ22" s="391"/>
      <c r="AR22" s="396"/>
      <c r="AS22" s="397"/>
      <c r="AT22" s="398"/>
      <c r="AU22" s="168"/>
      <c r="AV22" s="404"/>
      <c r="AW22" s="405"/>
      <c r="AX22" s="404"/>
      <c r="AY22" s="405"/>
      <c r="AZ22" s="409"/>
      <c r="BA22" s="159"/>
      <c r="BD22" s="10"/>
      <c r="BE22" s="436"/>
      <c r="BF22" s="436"/>
      <c r="BG22" s="436"/>
      <c r="BH22" s="436"/>
      <c r="BI22" s="436"/>
      <c r="BJ22" s="436"/>
      <c r="BK22" s="194"/>
    </row>
    <row r="23" spans="1:63" s="186" customFormat="1" ht="18.75" customHeight="1">
      <c r="A23" s="366"/>
      <c r="B23" s="382" t="str">
        <f>VLOOKUP(B20,DB!$B$2:$C$49,2,0)</f>
        <v>(埼　玉)</v>
      </c>
      <c r="C23" s="383"/>
      <c r="D23" s="310">
        <f>VLOOKUP(B23,DB!$C$2:$D$49,2,0)</f>
        <v>12</v>
      </c>
      <c r="E23" s="298" t="s">
        <v>63</v>
      </c>
      <c r="F23" s="299"/>
      <c r="G23" s="377"/>
      <c r="H23" s="378"/>
      <c r="I23" s="378"/>
      <c r="J23" s="378"/>
      <c r="K23" s="378"/>
      <c r="L23" s="378"/>
      <c r="M23" s="379"/>
      <c r="N23" s="169"/>
      <c r="O23" s="170">
        <f>IF(R23=T23,0,1)</f>
        <v>0</v>
      </c>
      <c r="P23" s="171"/>
      <c r="Q23" s="172"/>
      <c r="R23" s="173">
        <f>SUM(P20:P22)</f>
        <v>0</v>
      </c>
      <c r="S23" s="174" t="s">
        <v>98</v>
      </c>
      <c r="T23" s="173">
        <f>SUM(U20:U22)</f>
        <v>0</v>
      </c>
      <c r="U23" s="175"/>
      <c r="V23" s="176"/>
      <c r="W23" s="177"/>
      <c r="X23" s="170">
        <f>IF(AA23=AC23,0,1)</f>
        <v>0</v>
      </c>
      <c r="Y23" s="175"/>
      <c r="Z23" s="178"/>
      <c r="AA23" s="173">
        <f>SUM(Y20:Y22)</f>
        <v>0</v>
      </c>
      <c r="AB23" s="174" t="s">
        <v>98</v>
      </c>
      <c r="AC23" s="173">
        <f>SUM(AD20:AD22)</f>
        <v>0</v>
      </c>
      <c r="AD23" s="175"/>
      <c r="AE23" s="173"/>
      <c r="AF23" s="175"/>
      <c r="AG23" s="179"/>
      <c r="AH23" s="389"/>
      <c r="AI23" s="389"/>
      <c r="AJ23" s="180"/>
      <c r="AK23" s="389"/>
      <c r="AL23" s="406"/>
      <c r="AM23" s="407"/>
      <c r="AN23" s="179"/>
      <c r="AO23" s="389"/>
      <c r="AP23" s="389"/>
      <c r="AQ23" s="392"/>
      <c r="AR23" s="399"/>
      <c r="AS23" s="400"/>
      <c r="AT23" s="401"/>
      <c r="AU23" s="181"/>
      <c r="AV23" s="406"/>
      <c r="AW23" s="407"/>
      <c r="AX23" s="406"/>
      <c r="AY23" s="407"/>
      <c r="AZ23" s="410"/>
      <c r="BA23" s="182"/>
      <c r="BB23" s="183"/>
      <c r="BC23" s="190"/>
      <c r="BD23" s="10"/>
      <c r="BE23" s="223"/>
      <c r="BF23" s="223"/>
      <c r="BG23" s="440">
        <f>+入力!CA36</f>
        <v>0</v>
      </c>
      <c r="BH23" s="440"/>
      <c r="BI23" s="223"/>
      <c r="BJ23" s="223"/>
      <c r="BK23" s="194"/>
    </row>
    <row r="24" spans="1:63" ht="13.5" customHeight="1">
      <c r="A24" s="364" t="str">
        <f>IF(AF31&lt;6,"",RANK(AG25,$AG$21:$AG$31,1))</f>
        <v/>
      </c>
      <c r="B24" s="367" t="str">
        <f>Q19</f>
        <v>ＭＩＢＵⅡ</v>
      </c>
      <c r="C24" s="368"/>
      <c r="D24" s="347">
        <f>VLOOKUP(B24,DB!$B$2:$D$49,3,0)</f>
        <v>39</v>
      </c>
      <c r="E24" s="300">
        <f>IF(H27&gt;J27,1,0)</f>
        <v>0</v>
      </c>
      <c r="F24" s="296">
        <f>IF(H24&gt;J24,1,0)</f>
        <v>0</v>
      </c>
      <c r="G24" s="380" t="str">
        <f>IF(H27&gt;=2,"○",IF(J27&gt;=2,"●",""))</f>
        <v/>
      </c>
      <c r="H24" s="153" t="str">
        <f>IF(AND(R20=0, T20=0), "",T20)</f>
        <v/>
      </c>
      <c r="I24" s="154" t="s">
        <v>63</v>
      </c>
      <c r="J24" s="155" t="str">
        <f>IF(AND(R20=0, T20=0), "",R20)</f>
        <v/>
      </c>
      <c r="K24" s="154"/>
      <c r="L24" s="152">
        <f>IF(J24&gt;H24,1,0)</f>
        <v>0</v>
      </c>
      <c r="M24" s="155"/>
      <c r="N24" s="156">
        <f>IF(H27&gt;=J27,0,1)</f>
        <v>0</v>
      </c>
      <c r="O24" s="152"/>
      <c r="P24" s="152"/>
      <c r="Q24" s="371"/>
      <c r="R24" s="372"/>
      <c r="S24" s="372"/>
      <c r="T24" s="372"/>
      <c r="U24" s="372"/>
      <c r="V24" s="373"/>
      <c r="W24" s="152"/>
      <c r="X24" s="151">
        <f>IF(AA27&gt;AC27,1,0)</f>
        <v>0</v>
      </c>
      <c r="Y24" s="152">
        <f>IF(AA24&gt;AC24,1,0)</f>
        <v>0</v>
      </c>
      <c r="Z24" s="380" t="str">
        <f>IF(AA27&gt;=2,"○",IF(AC27&gt;=2,"●",""))</f>
        <v/>
      </c>
      <c r="AA24" s="153" t="str">
        <f>+入力!BU30</f>
        <v/>
      </c>
      <c r="AB24" s="154" t="s">
        <v>63</v>
      </c>
      <c r="AC24" s="155" t="str">
        <f>+入力!BY30</f>
        <v/>
      </c>
      <c r="AD24" s="152">
        <f>IF(AC24&gt;AA24,1,0)</f>
        <v>0</v>
      </c>
      <c r="AE24" s="154"/>
      <c r="AF24" s="156">
        <f>IF(AA27&gt;=AC27,0,1)</f>
        <v>0</v>
      </c>
      <c r="AG24" s="157"/>
      <c r="AH24" s="387">
        <f>E27+X27</f>
        <v>0</v>
      </c>
      <c r="AI24" s="387">
        <f>(AK24*2)+AL24</f>
        <v>0</v>
      </c>
      <c r="AJ24" s="156"/>
      <c r="AK24" s="387">
        <f>E24+O24+X24</f>
        <v>0</v>
      </c>
      <c r="AL24" s="402">
        <f>N24+W24+AF24-AN25</f>
        <v>0</v>
      </c>
      <c r="AM24" s="403"/>
      <c r="AN24" s="157"/>
      <c r="AO24" s="387">
        <f>H27+R27+AA27</f>
        <v>0</v>
      </c>
      <c r="AP24" s="387">
        <f>J27+T27+AC27</f>
        <v>0</v>
      </c>
      <c r="AQ24" s="390" t="str">
        <f>IF(AR24=10,"MAX",AR24)</f>
        <v>MAX</v>
      </c>
      <c r="AR24" s="393">
        <f>IF(ISERROR(AO24/AP24),10,(AO24/AP24))</f>
        <v>10</v>
      </c>
      <c r="AS24" s="394"/>
      <c r="AT24" s="395"/>
      <c r="AU24" s="158"/>
      <c r="AV24" s="402">
        <f>E26+O26+X26</f>
        <v>0</v>
      </c>
      <c r="AW24" s="403"/>
      <c r="AX24" s="402">
        <f>N25+W25+AF25</f>
        <v>0</v>
      </c>
      <c r="AY24" s="403"/>
      <c r="AZ24" s="408">
        <f>IF(ISERROR(AV24/AX24),0,(AV24/AX24))</f>
        <v>0</v>
      </c>
      <c r="BA24" s="187"/>
      <c r="BD24" s="10"/>
      <c r="BE24" s="223"/>
      <c r="BF24" s="223"/>
      <c r="BG24" s="440"/>
      <c r="BH24" s="440"/>
      <c r="BI24" s="223"/>
      <c r="BJ24" s="223"/>
      <c r="BK24" s="194"/>
    </row>
    <row r="25" spans="1:63" ht="13.5" customHeight="1">
      <c r="A25" s="365"/>
      <c r="B25" s="369"/>
      <c r="C25" s="370"/>
      <c r="D25" s="348"/>
      <c r="E25" s="301">
        <f>IF(E24=1,0,IF(I27="棄",1,0))</f>
        <v>0</v>
      </c>
      <c r="F25" s="293">
        <f>IF(H25&gt;J25,1,0)</f>
        <v>0</v>
      </c>
      <c r="G25" s="381"/>
      <c r="H25" s="163" t="str">
        <f>IF(AND(R21=0, T21=0), "",T21)</f>
        <v/>
      </c>
      <c r="I25" s="164" t="s">
        <v>63</v>
      </c>
      <c r="J25" s="165" t="str">
        <f>IF(AND(R21=0, T21=0), "",R21)</f>
        <v/>
      </c>
      <c r="K25" s="164"/>
      <c r="L25" s="162">
        <f>IF(J25&gt;H25,1,0)</f>
        <v>0</v>
      </c>
      <c r="M25" s="165"/>
      <c r="N25" s="160">
        <f>SUM(J24:J26)</f>
        <v>0</v>
      </c>
      <c r="O25" s="162"/>
      <c r="P25" s="162"/>
      <c r="Q25" s="374"/>
      <c r="R25" s="375"/>
      <c r="S25" s="375"/>
      <c r="T25" s="375"/>
      <c r="U25" s="375"/>
      <c r="V25" s="376"/>
      <c r="W25" s="162"/>
      <c r="X25" s="161">
        <f>IF(X24=1,0,IF(AB27="棄",1,0))</f>
        <v>0</v>
      </c>
      <c r="Y25" s="162">
        <f>IF(AA25&gt;AC25,1,0)</f>
        <v>0</v>
      </c>
      <c r="Z25" s="381"/>
      <c r="AA25" s="163" t="str">
        <f>+入力!BU31</f>
        <v/>
      </c>
      <c r="AB25" s="164" t="s">
        <v>63</v>
      </c>
      <c r="AC25" s="165" t="str">
        <f>+入力!BY31</f>
        <v/>
      </c>
      <c r="AD25" s="162">
        <f>IF(AC25&gt;AA25,1,0)</f>
        <v>0</v>
      </c>
      <c r="AE25" s="164"/>
      <c r="AF25" s="160">
        <f>SUM(AC24:AC26)</f>
        <v>0</v>
      </c>
      <c r="AG25" s="166">
        <f>AJ25*100+AU25*10+BA25</f>
        <v>111</v>
      </c>
      <c r="AH25" s="388"/>
      <c r="AI25" s="388"/>
      <c r="AJ25" s="167">
        <f>RANK(AI24,$AI$20:$AI$31)</f>
        <v>1</v>
      </c>
      <c r="AK25" s="388"/>
      <c r="AL25" s="404"/>
      <c r="AM25" s="405"/>
      <c r="AN25" s="166">
        <f>E25+O25+X25</f>
        <v>0</v>
      </c>
      <c r="AO25" s="388"/>
      <c r="AP25" s="388"/>
      <c r="AQ25" s="391"/>
      <c r="AR25" s="396"/>
      <c r="AS25" s="397"/>
      <c r="AT25" s="398"/>
      <c r="AU25" s="168">
        <f>RANK(AR24,$AR$20:$AR$31)</f>
        <v>1</v>
      </c>
      <c r="AV25" s="404"/>
      <c r="AW25" s="405"/>
      <c r="AX25" s="404"/>
      <c r="AY25" s="405"/>
      <c r="AZ25" s="409"/>
      <c r="BA25" s="159">
        <f>RANK(AZ24,$AZ$20:$AZ$31)</f>
        <v>1</v>
      </c>
      <c r="BB25" s="131"/>
      <c r="BD25" s="10"/>
      <c r="BE25" s="223"/>
      <c r="BF25" s="223"/>
      <c r="BG25" s="440"/>
      <c r="BH25" s="440"/>
      <c r="BI25" s="223"/>
      <c r="BJ25" s="223"/>
      <c r="BK25" s="194"/>
    </row>
    <row r="26" spans="1:63" ht="13.5" customHeight="1">
      <c r="A26" s="365"/>
      <c r="B26" s="369"/>
      <c r="C26" s="370"/>
      <c r="D26" s="348"/>
      <c r="E26" s="301">
        <f>SUM(H24:H26)</f>
        <v>0</v>
      </c>
      <c r="F26" s="293">
        <f>IF(H26&gt;J26,1,0)</f>
        <v>0</v>
      </c>
      <c r="G26" s="381"/>
      <c r="H26" s="163" t="str">
        <f>IF(AND(R22=0, T22=0), "",T22)</f>
        <v/>
      </c>
      <c r="I26" s="164" t="s">
        <v>63</v>
      </c>
      <c r="J26" s="165" t="str">
        <f>IF(AND(R22=0, T22=0), "",R22)</f>
        <v/>
      </c>
      <c r="K26" s="164"/>
      <c r="L26" s="162">
        <f>IF(J26&gt;H26,1,0)</f>
        <v>0</v>
      </c>
      <c r="M26" s="165"/>
      <c r="N26" s="160"/>
      <c r="O26" s="162"/>
      <c r="P26" s="162"/>
      <c r="Q26" s="374"/>
      <c r="R26" s="375"/>
      <c r="S26" s="375"/>
      <c r="T26" s="375"/>
      <c r="U26" s="375"/>
      <c r="V26" s="376"/>
      <c r="W26" s="162"/>
      <c r="X26" s="161">
        <f>SUM(AA24:AA26)</f>
        <v>0</v>
      </c>
      <c r="Y26" s="162">
        <f>IF(AA26&gt;AC26,1,0)</f>
        <v>0</v>
      </c>
      <c r="Z26" s="381"/>
      <c r="AA26" s="163" t="str">
        <f>+入力!BU32</f>
        <v/>
      </c>
      <c r="AB26" s="164" t="s">
        <v>63</v>
      </c>
      <c r="AC26" s="165" t="str">
        <f>+入力!BY32</f>
        <v/>
      </c>
      <c r="AD26" s="162">
        <f>IF(AC26&gt;AA26,1,0)</f>
        <v>0</v>
      </c>
      <c r="AE26" s="164"/>
      <c r="AF26" s="160"/>
      <c r="AG26" s="166"/>
      <c r="AH26" s="388"/>
      <c r="AI26" s="388"/>
      <c r="AJ26" s="167"/>
      <c r="AK26" s="388"/>
      <c r="AL26" s="404"/>
      <c r="AM26" s="405"/>
      <c r="AN26" s="166"/>
      <c r="AO26" s="388"/>
      <c r="AP26" s="388"/>
      <c r="AQ26" s="391"/>
      <c r="AR26" s="396"/>
      <c r="AS26" s="397"/>
      <c r="AT26" s="398"/>
      <c r="AU26" s="168"/>
      <c r="AV26" s="404"/>
      <c r="AW26" s="405"/>
      <c r="AX26" s="404"/>
      <c r="AY26" s="405"/>
      <c r="AZ26" s="409"/>
      <c r="BA26" s="159"/>
      <c r="BB26" s="131"/>
      <c r="BC26" s="441" t="str">
        <f>IF(BG23&gt;BG12,"W","L")</f>
        <v>L</v>
      </c>
      <c r="BD26" s="385" t="str">
        <f>IF(AH20+AH24+AH28=6,入力!CB36,"")</f>
        <v/>
      </c>
      <c r="BE26" s="386"/>
      <c r="BF26" s="386"/>
      <c r="BG26" s="386"/>
      <c r="BH26" s="386"/>
      <c r="BI26" s="386"/>
      <c r="BJ26" s="215"/>
      <c r="BK26" s="216"/>
    </row>
    <row r="27" spans="1:63" s="186" customFormat="1" ht="18.75" customHeight="1">
      <c r="A27" s="366"/>
      <c r="B27" s="382" t="str">
        <f>VLOOKUP(B24,DB!$B$2:$C$49,2,0)</f>
        <v>(愛　媛)</v>
      </c>
      <c r="C27" s="383"/>
      <c r="D27" s="310">
        <f>VLOOKUP(B27,DB!$C$2:$D$49,2,0)</f>
        <v>39</v>
      </c>
      <c r="E27" s="302">
        <f>IF(H27=J27,0,1)</f>
        <v>0</v>
      </c>
      <c r="F27" s="299"/>
      <c r="G27" s="178"/>
      <c r="H27" s="173">
        <f>SUM(F24:F26)</f>
        <v>0</v>
      </c>
      <c r="I27" s="173" t="str">
        <f>S23</f>
        <v>-</v>
      </c>
      <c r="J27" s="173">
        <f>SUM(L24:L26)</f>
        <v>0</v>
      </c>
      <c r="K27" s="173"/>
      <c r="L27" s="171"/>
      <c r="M27" s="188"/>
      <c r="N27" s="169"/>
      <c r="O27" s="171"/>
      <c r="P27" s="171"/>
      <c r="Q27" s="377"/>
      <c r="R27" s="378"/>
      <c r="S27" s="378"/>
      <c r="T27" s="378"/>
      <c r="U27" s="378"/>
      <c r="V27" s="379"/>
      <c r="W27" s="171"/>
      <c r="X27" s="170">
        <f>IF(AA27=AC27,0,1)</f>
        <v>0</v>
      </c>
      <c r="Y27" s="171"/>
      <c r="Z27" s="172"/>
      <c r="AA27" s="173">
        <f>SUM(Y24:Y26)</f>
        <v>0</v>
      </c>
      <c r="AB27" s="174" t="s">
        <v>98</v>
      </c>
      <c r="AC27" s="173">
        <f>SUM(AD24:AD26)</f>
        <v>0</v>
      </c>
      <c r="AD27" s="175"/>
      <c r="AE27" s="173"/>
      <c r="AF27" s="177"/>
      <c r="AG27" s="179"/>
      <c r="AH27" s="389"/>
      <c r="AI27" s="389"/>
      <c r="AJ27" s="180"/>
      <c r="AK27" s="389"/>
      <c r="AL27" s="406"/>
      <c r="AM27" s="407"/>
      <c r="AN27" s="179"/>
      <c r="AO27" s="389"/>
      <c r="AP27" s="389"/>
      <c r="AQ27" s="392"/>
      <c r="AR27" s="399"/>
      <c r="AS27" s="400"/>
      <c r="AT27" s="401"/>
      <c r="AU27" s="181"/>
      <c r="AV27" s="406"/>
      <c r="AW27" s="407"/>
      <c r="AX27" s="406"/>
      <c r="AY27" s="407"/>
      <c r="AZ27" s="410"/>
      <c r="BA27" s="189"/>
      <c r="BC27" s="441"/>
      <c r="BD27" s="385"/>
      <c r="BE27" s="386"/>
      <c r="BF27" s="386"/>
      <c r="BG27" s="386"/>
      <c r="BH27" s="386"/>
      <c r="BI27" s="386"/>
      <c r="BJ27" s="417" t="str">
        <f>IFERROR(VLOOKUP(BD26,DB!$B$2:$C$49,2,0),"")</f>
        <v/>
      </c>
      <c r="BK27" s="418"/>
    </row>
    <row r="28" spans="1:63" ht="13.5" customHeight="1">
      <c r="A28" s="364" t="str">
        <f>IF(AF31&lt;6,"",RANK(AG29,$AG$21:$AG$31,1))</f>
        <v/>
      </c>
      <c r="B28" s="367" t="str">
        <f>Z19</f>
        <v>ソルＧ</v>
      </c>
      <c r="C28" s="368"/>
      <c r="D28" s="347">
        <f>VLOOKUP(B28,DB!$B$2:$D$49,3,0)</f>
        <v>15</v>
      </c>
      <c r="E28" s="300">
        <f>IF(H31&gt;J31,1,0)</f>
        <v>0</v>
      </c>
      <c r="F28" s="296">
        <f>IF(H28&gt;J28,1,0)</f>
        <v>0</v>
      </c>
      <c r="G28" s="380" t="str">
        <f>IF(H31&gt;=2,"○",IF(J31&gt;=2,"●",""))</f>
        <v/>
      </c>
      <c r="H28" s="153" t="str">
        <f>IF(AND(AC20=0, AA20=0), "",AC20)</f>
        <v/>
      </c>
      <c r="I28" s="154" t="s">
        <v>63</v>
      </c>
      <c r="J28" s="155" t="str">
        <f>IF(AND(AA20=0, AC20=0), "",AA20)</f>
        <v/>
      </c>
      <c r="K28" s="154"/>
      <c r="L28" s="152">
        <f>IF(J28&gt;H28,1,0)</f>
        <v>0</v>
      </c>
      <c r="M28" s="155"/>
      <c r="N28" s="156">
        <f>IF(H31&gt;=J31,0,1)</f>
        <v>0</v>
      </c>
      <c r="O28" s="151">
        <f>IF(R31&gt;T31,1,0)</f>
        <v>0</v>
      </c>
      <c r="P28" s="152">
        <f>IF(R28&gt;T28,1,0)</f>
        <v>0</v>
      </c>
      <c r="Q28" s="380" t="str">
        <f>IF(R31&gt;=2,"○",IF(T31&gt;=2,"●",""))</f>
        <v/>
      </c>
      <c r="R28" s="153" t="str">
        <f>IF(AND(AC24=0, AA24=0), "",AC24)</f>
        <v/>
      </c>
      <c r="S28" s="154" t="s">
        <v>63</v>
      </c>
      <c r="T28" s="155" t="str">
        <f>IF(AND(AA24=0, AC24=0), "",AA24)</f>
        <v/>
      </c>
      <c r="U28" s="152">
        <f>IF(T28&gt;R28,1,0)</f>
        <v>0</v>
      </c>
      <c r="V28" s="155"/>
      <c r="W28" s="156">
        <f>IF(R31&gt;=T31,0,1)</f>
        <v>0</v>
      </c>
      <c r="X28" s="152"/>
      <c r="Y28" s="152"/>
      <c r="Z28" s="371"/>
      <c r="AA28" s="372"/>
      <c r="AB28" s="372"/>
      <c r="AC28" s="372"/>
      <c r="AD28" s="372"/>
      <c r="AE28" s="372"/>
      <c r="AF28" s="152"/>
      <c r="AG28" s="157"/>
      <c r="AH28" s="387">
        <f>O31+E31</f>
        <v>0</v>
      </c>
      <c r="AI28" s="387">
        <f>(AK28*2)+AL28</f>
        <v>0</v>
      </c>
      <c r="AJ28" s="156"/>
      <c r="AK28" s="387">
        <f>E28+O28+X28</f>
        <v>0</v>
      </c>
      <c r="AL28" s="402">
        <f>N28+W28+AF28-AN29</f>
        <v>0</v>
      </c>
      <c r="AM28" s="403"/>
      <c r="AN28" s="157"/>
      <c r="AO28" s="387">
        <f>H31+R31+AA31</f>
        <v>0</v>
      </c>
      <c r="AP28" s="387">
        <f>J31+T31+AC31</f>
        <v>0</v>
      </c>
      <c r="AQ28" s="390" t="str">
        <f>IF(AR28=10,"MAX",AR28)</f>
        <v>MAX</v>
      </c>
      <c r="AR28" s="393">
        <f>IF(ISERROR(AO28/AP28),10,(AO28/AP28))</f>
        <v>10</v>
      </c>
      <c r="AS28" s="394"/>
      <c r="AT28" s="395"/>
      <c r="AU28" s="158"/>
      <c r="AV28" s="402">
        <f>E30+O30+X30</f>
        <v>0</v>
      </c>
      <c r="AW28" s="403"/>
      <c r="AX28" s="402">
        <f>N29+W29+AF29</f>
        <v>0</v>
      </c>
      <c r="AY28" s="403"/>
      <c r="AZ28" s="408">
        <f>IF(ISERROR(AV28/AX28),0,(AV28/AX28))</f>
        <v>0</v>
      </c>
      <c r="BA28" s="159"/>
      <c r="BC28" s="441"/>
      <c r="BD28" s="385"/>
      <c r="BE28" s="386"/>
      <c r="BF28" s="386"/>
      <c r="BG28" s="386"/>
      <c r="BH28" s="386"/>
      <c r="BI28" s="386"/>
      <c r="BJ28" s="417"/>
      <c r="BK28" s="418"/>
    </row>
    <row r="29" spans="1:63" ht="13.5" customHeight="1">
      <c r="A29" s="365"/>
      <c r="B29" s="369"/>
      <c r="C29" s="370"/>
      <c r="D29" s="348"/>
      <c r="E29" s="301">
        <f>IF(E28=1,0,IF(I31="棄",1,0))</f>
        <v>0</v>
      </c>
      <c r="F29" s="293">
        <f>IF(H29&gt;J29,1,0)</f>
        <v>0</v>
      </c>
      <c r="G29" s="381"/>
      <c r="H29" s="163" t="str">
        <f>IF(AND(AC21=0, AA21=0), "",AC21)</f>
        <v/>
      </c>
      <c r="I29" s="164" t="s">
        <v>63</v>
      </c>
      <c r="J29" s="165" t="str">
        <f>IF(AND(AA21=0, AC21=0), "",AA21)</f>
        <v/>
      </c>
      <c r="K29" s="164"/>
      <c r="L29" s="162">
        <f>IF(J29&gt;H29,1,0)</f>
        <v>0</v>
      </c>
      <c r="M29" s="165"/>
      <c r="N29" s="160">
        <f>SUM(J28:J30)</f>
        <v>0</v>
      </c>
      <c r="O29" s="161">
        <f>IF(O28=1,0,IF(S31="棄",1,0))</f>
        <v>0</v>
      </c>
      <c r="P29" s="162">
        <f>IF(R29&gt;T29,1,0)</f>
        <v>0</v>
      </c>
      <c r="Q29" s="381"/>
      <c r="R29" s="163" t="str">
        <f>IF(AND(AC25=0, AA25=0), "",AC25)</f>
        <v/>
      </c>
      <c r="S29" s="164" t="s">
        <v>63</v>
      </c>
      <c r="T29" s="165" t="str">
        <f>IF(AND(AA25=0, AC25=0), "",AA25)</f>
        <v/>
      </c>
      <c r="U29" s="162">
        <f>IF(T29&gt;R29,1,0)</f>
        <v>0</v>
      </c>
      <c r="V29" s="165"/>
      <c r="W29" s="160">
        <f>SUM(T28:T30)</f>
        <v>0</v>
      </c>
      <c r="X29" s="162"/>
      <c r="Y29" s="162"/>
      <c r="Z29" s="374"/>
      <c r="AA29" s="375"/>
      <c r="AB29" s="375"/>
      <c r="AC29" s="375"/>
      <c r="AD29" s="375"/>
      <c r="AE29" s="375"/>
      <c r="AF29" s="162"/>
      <c r="AG29" s="166">
        <f>AJ29*100+AU29*10+BA29</f>
        <v>111</v>
      </c>
      <c r="AH29" s="388"/>
      <c r="AI29" s="388"/>
      <c r="AJ29" s="167">
        <f>RANK(AI28,$AI$20:$AI$31)</f>
        <v>1</v>
      </c>
      <c r="AK29" s="388"/>
      <c r="AL29" s="404"/>
      <c r="AM29" s="405"/>
      <c r="AN29" s="166">
        <f>E29+O29+X29</f>
        <v>0</v>
      </c>
      <c r="AO29" s="388"/>
      <c r="AP29" s="388"/>
      <c r="AQ29" s="391"/>
      <c r="AR29" s="396"/>
      <c r="AS29" s="397"/>
      <c r="AT29" s="398"/>
      <c r="AU29" s="168">
        <f>RANK(AR28,$AR$20:$AR$31)</f>
        <v>1</v>
      </c>
      <c r="AV29" s="404"/>
      <c r="AW29" s="405"/>
      <c r="AX29" s="404"/>
      <c r="AY29" s="405"/>
      <c r="AZ29" s="409"/>
      <c r="BA29" s="159">
        <f>RANK(AZ28,$AZ$20:$AZ$31)</f>
        <v>1</v>
      </c>
      <c r="BC29" s="441"/>
      <c r="BD29" s="385"/>
      <c r="BE29" s="386"/>
      <c r="BF29" s="386"/>
      <c r="BG29" s="386"/>
      <c r="BH29" s="386"/>
      <c r="BI29" s="386"/>
      <c r="BJ29" s="417"/>
      <c r="BK29" s="418"/>
    </row>
    <row r="30" spans="1:63" ht="13.5" customHeight="1">
      <c r="A30" s="365"/>
      <c r="B30" s="369"/>
      <c r="C30" s="370"/>
      <c r="D30" s="348"/>
      <c r="E30" s="301">
        <f>SUM(H28:H30)</f>
        <v>0</v>
      </c>
      <c r="F30" s="293">
        <f>IF(H30&gt;J30,1,0)</f>
        <v>0</v>
      </c>
      <c r="G30" s="381"/>
      <c r="H30" s="163" t="str">
        <f>IF(AND(AC22=0, AA22=0), "",AC22)</f>
        <v/>
      </c>
      <c r="I30" s="164" t="s">
        <v>63</v>
      </c>
      <c r="J30" s="165" t="str">
        <f>IF(AND(AA22=0, AC22=0), "",AA22)</f>
        <v/>
      </c>
      <c r="K30" s="164"/>
      <c r="L30" s="162">
        <f>IF(J30&gt;H30,1,0)</f>
        <v>0</v>
      </c>
      <c r="M30" s="165"/>
      <c r="N30" s="160"/>
      <c r="O30" s="161">
        <f>SUM(R28:R30)</f>
        <v>0</v>
      </c>
      <c r="P30" s="162">
        <f>IF(R30&gt;T30,1,0)</f>
        <v>0</v>
      </c>
      <c r="Q30" s="381"/>
      <c r="R30" s="163" t="str">
        <f>IF(AND(AC26=0, AA26=0), "",AC26)</f>
        <v/>
      </c>
      <c r="S30" s="164" t="s">
        <v>63</v>
      </c>
      <c r="T30" s="165" t="str">
        <f>IF(AND(AA26=0, AC26=0), "",AA26)</f>
        <v/>
      </c>
      <c r="U30" s="162">
        <f>IF(T30&gt;R30,1,0)</f>
        <v>0</v>
      </c>
      <c r="V30" s="165"/>
      <c r="W30" s="160"/>
      <c r="X30" s="162"/>
      <c r="Y30" s="162"/>
      <c r="Z30" s="374"/>
      <c r="AA30" s="375"/>
      <c r="AB30" s="375"/>
      <c r="AC30" s="375"/>
      <c r="AD30" s="375"/>
      <c r="AE30" s="375"/>
      <c r="AF30" s="162"/>
      <c r="AG30" s="166"/>
      <c r="AH30" s="388"/>
      <c r="AI30" s="388"/>
      <c r="AJ30" s="167"/>
      <c r="AK30" s="388"/>
      <c r="AL30" s="404"/>
      <c r="AM30" s="405"/>
      <c r="AN30" s="166"/>
      <c r="AO30" s="388"/>
      <c r="AP30" s="388"/>
      <c r="AQ30" s="391"/>
      <c r="AR30" s="396"/>
      <c r="AS30" s="397"/>
      <c r="AT30" s="398"/>
      <c r="AU30" s="168"/>
      <c r="AV30" s="404"/>
      <c r="AW30" s="405"/>
      <c r="AX30" s="404"/>
      <c r="AY30" s="405"/>
      <c r="AZ30" s="409"/>
      <c r="BA30" s="159"/>
      <c r="BD30" s="414" t="s">
        <v>118</v>
      </c>
      <c r="BE30" s="415"/>
      <c r="BF30" s="415"/>
      <c r="BG30" s="415"/>
      <c r="BH30" s="415"/>
      <c r="BI30" s="415"/>
      <c r="BJ30" s="415"/>
      <c r="BK30" s="416"/>
    </row>
    <row r="31" spans="1:63" s="186" customFormat="1" ht="19.5" customHeight="1" thickBot="1">
      <c r="A31" s="431"/>
      <c r="B31" s="382" t="str">
        <f>VLOOKUP(B28,DB!$B$2:$C$49,2,0)</f>
        <v>(神奈川)</v>
      </c>
      <c r="C31" s="383"/>
      <c r="D31" s="310">
        <f>VLOOKUP(B31,DB!$C$2:$D$49,2,0)</f>
        <v>15</v>
      </c>
      <c r="E31" s="303">
        <f>IF(H31=J31,0,1)</f>
        <v>0</v>
      </c>
      <c r="F31" s="304"/>
      <c r="G31" s="196"/>
      <c r="H31" s="197">
        <f>SUM(F28:F30)</f>
        <v>0</v>
      </c>
      <c r="I31" s="197" t="str">
        <f>+AB23</f>
        <v>-</v>
      </c>
      <c r="J31" s="197">
        <f>SUM(L28:L30)</f>
        <v>0</v>
      </c>
      <c r="K31" s="197"/>
      <c r="L31" s="198"/>
      <c r="M31" s="199"/>
      <c r="N31" s="200"/>
      <c r="O31" s="195">
        <f>IF(R31=T31,0,1)</f>
        <v>0</v>
      </c>
      <c r="P31" s="198"/>
      <c r="Q31" s="196"/>
      <c r="R31" s="197">
        <f>SUM(P28:P30)</f>
        <v>0</v>
      </c>
      <c r="S31" s="197" t="str">
        <f>+AB27</f>
        <v>-</v>
      </c>
      <c r="T31" s="197">
        <f>SUM(U28:U30)</f>
        <v>0</v>
      </c>
      <c r="U31" s="201"/>
      <c r="V31" s="202"/>
      <c r="W31" s="203"/>
      <c r="X31" s="201"/>
      <c r="Y31" s="201"/>
      <c r="Z31" s="432"/>
      <c r="AA31" s="433"/>
      <c r="AB31" s="433"/>
      <c r="AC31" s="433"/>
      <c r="AD31" s="433"/>
      <c r="AE31" s="433"/>
      <c r="AF31" s="201">
        <f>SUM(AH20:AH31)</f>
        <v>0</v>
      </c>
      <c r="AG31" s="204"/>
      <c r="AH31" s="420"/>
      <c r="AI31" s="420"/>
      <c r="AJ31" s="205"/>
      <c r="AK31" s="420"/>
      <c r="AL31" s="421"/>
      <c r="AM31" s="422"/>
      <c r="AN31" s="204"/>
      <c r="AO31" s="420"/>
      <c r="AP31" s="420"/>
      <c r="AQ31" s="427"/>
      <c r="AR31" s="428"/>
      <c r="AS31" s="429"/>
      <c r="AT31" s="430"/>
      <c r="AU31" s="206"/>
      <c r="AV31" s="421"/>
      <c r="AW31" s="422"/>
      <c r="AX31" s="421"/>
      <c r="AY31" s="422"/>
      <c r="AZ31" s="426"/>
      <c r="BA31" s="189"/>
      <c r="BB31" s="183"/>
      <c r="BC31" s="190"/>
      <c r="BD31" s="437"/>
      <c r="BE31" s="438"/>
      <c r="BF31" s="438"/>
      <c r="BG31" s="438"/>
      <c r="BH31" s="438"/>
      <c r="BI31" s="438"/>
      <c r="BJ31" s="438"/>
      <c r="BK31" s="439"/>
    </row>
    <row r="32" spans="1:63" ht="13.5" customHeight="1">
      <c r="A32" s="207"/>
      <c r="B32" s="207"/>
      <c r="C32" s="208"/>
      <c r="D32" s="309"/>
      <c r="E32" s="305"/>
      <c r="F32" s="306"/>
      <c r="G32" s="209"/>
      <c r="H32" s="209"/>
      <c r="I32" s="209"/>
      <c r="J32" s="209"/>
      <c r="K32" s="209"/>
      <c r="L32" s="210"/>
      <c r="M32" s="209"/>
      <c r="N32" s="210"/>
      <c r="O32" s="162"/>
      <c r="P32" s="210"/>
      <c r="Q32" s="209"/>
      <c r="R32" s="209"/>
      <c r="S32" s="211"/>
      <c r="T32" s="212"/>
      <c r="U32" s="210"/>
      <c r="V32" s="209"/>
      <c r="W32" s="213"/>
      <c r="X32" s="213"/>
      <c r="Y32" s="213"/>
      <c r="Z32" s="212"/>
      <c r="AA32" s="164"/>
      <c r="AB32" s="212"/>
      <c r="AC32" s="212"/>
      <c r="AD32" s="167"/>
      <c r="AE32" s="214"/>
      <c r="AF32" s="168"/>
      <c r="AG32" s="168"/>
      <c r="AH32" s="164"/>
      <c r="AI32" s="164"/>
      <c r="AJ32" s="190"/>
    </row>
    <row r="33" spans="1:63" ht="25.5" customHeight="1" thickBot="1">
      <c r="A33" s="132" t="s">
        <v>119</v>
      </c>
      <c r="B33" s="132"/>
      <c r="C33" s="349" t="str">
        <f>+'2日目組合せ'!B68</f>
        <v>【浦安市運動公園総合体育館】</v>
      </c>
      <c r="D33" s="349"/>
      <c r="E33" s="349"/>
      <c r="F33" s="349"/>
      <c r="G33" s="349"/>
      <c r="H33" s="349"/>
      <c r="I33" s="349"/>
      <c r="J33" s="349"/>
      <c r="K33" s="349"/>
      <c r="L33" s="349"/>
      <c r="M33" s="349"/>
      <c r="N33" s="132"/>
      <c r="O33" s="132"/>
      <c r="P33" s="132"/>
      <c r="Q33" s="132"/>
      <c r="R33" s="132"/>
      <c r="S33" s="133" t="str">
        <f>+'2日目組合せ'!D68</f>
        <v>Qコート</v>
      </c>
      <c r="T33" s="132"/>
      <c r="U33" s="132"/>
      <c r="V33" s="132"/>
      <c r="W33" s="134"/>
      <c r="X33" s="134"/>
      <c r="Y33" s="134"/>
      <c r="Z33" s="135"/>
      <c r="AA33" s="135"/>
      <c r="AB33" s="135"/>
      <c r="AC33" s="135"/>
      <c r="AD33" s="134"/>
      <c r="AE33" s="135"/>
      <c r="AF33" s="134"/>
      <c r="AG33" s="134"/>
      <c r="AH33" s="135"/>
      <c r="AI33" s="135"/>
      <c r="AJ33" s="134"/>
      <c r="AK33" s="135"/>
      <c r="AL33" s="135"/>
      <c r="AM33" s="135"/>
    </row>
    <row r="34" spans="1:63" ht="17.25" customHeight="1">
      <c r="A34" s="136" t="s">
        <v>81</v>
      </c>
      <c r="B34" s="350" t="s">
        <v>62</v>
      </c>
      <c r="C34" s="351"/>
      <c r="D34" s="308"/>
      <c r="E34" s="294"/>
      <c r="F34" s="295"/>
      <c r="G34" s="352" t="str">
        <f>+入力!CD40</f>
        <v>香南ＶＢＣ</v>
      </c>
      <c r="H34" s="353"/>
      <c r="I34" s="353"/>
      <c r="J34" s="353"/>
      <c r="K34" s="353"/>
      <c r="L34" s="353"/>
      <c r="M34" s="354"/>
      <c r="N34" s="137"/>
      <c r="O34" s="138"/>
      <c r="P34" s="139"/>
      <c r="Q34" s="352" t="str">
        <f>+入力!CD41</f>
        <v>湯田</v>
      </c>
      <c r="R34" s="353"/>
      <c r="S34" s="353"/>
      <c r="T34" s="353"/>
      <c r="U34" s="353"/>
      <c r="V34" s="354"/>
      <c r="W34" s="140"/>
      <c r="X34" s="141"/>
      <c r="Y34" s="140"/>
      <c r="Z34" s="352" t="str">
        <f>+入力!CD42</f>
        <v>茨木ＪＶＣ</v>
      </c>
      <c r="AA34" s="353"/>
      <c r="AB34" s="353"/>
      <c r="AC34" s="353"/>
      <c r="AD34" s="353"/>
      <c r="AE34" s="353"/>
      <c r="AF34" s="140"/>
      <c r="AG34" s="142" t="s">
        <v>82</v>
      </c>
      <c r="AH34" s="143" t="s">
        <v>83</v>
      </c>
      <c r="AI34" s="143" t="s">
        <v>84</v>
      </c>
      <c r="AJ34" s="144" t="s">
        <v>85</v>
      </c>
      <c r="AK34" s="143" t="s">
        <v>86</v>
      </c>
      <c r="AL34" s="356" t="s">
        <v>87</v>
      </c>
      <c r="AM34" s="357"/>
      <c r="AN34" s="145" t="s">
        <v>88</v>
      </c>
      <c r="AO34" s="146" t="s">
        <v>89</v>
      </c>
      <c r="AP34" s="143" t="s">
        <v>90</v>
      </c>
      <c r="AQ34" s="225" t="s">
        <v>114</v>
      </c>
      <c r="AR34" s="358" t="s">
        <v>91</v>
      </c>
      <c r="AS34" s="359"/>
      <c r="AT34" s="360"/>
      <c r="AU34" s="147" t="s">
        <v>92</v>
      </c>
      <c r="AV34" s="361" t="s">
        <v>93</v>
      </c>
      <c r="AW34" s="362"/>
      <c r="AX34" s="361" t="s">
        <v>94</v>
      </c>
      <c r="AY34" s="362"/>
      <c r="AZ34" s="148" t="s">
        <v>95</v>
      </c>
      <c r="BA34" s="149" t="s">
        <v>96</v>
      </c>
      <c r="BD34" s="363" t="s">
        <v>120</v>
      </c>
      <c r="BE34" s="363"/>
      <c r="BF34" s="363"/>
      <c r="BG34" s="363"/>
      <c r="BH34" s="363"/>
      <c r="BI34" s="363"/>
      <c r="BJ34" s="363"/>
      <c r="BK34" s="363"/>
    </row>
    <row r="35" spans="1:63" ht="13.5" customHeight="1" thickBot="1">
      <c r="A35" s="364" t="str">
        <f>IF(AF46&lt;6,"",RANK(AG35,$AG$35:$AG$45,1))</f>
        <v/>
      </c>
      <c r="B35" s="367" t="str">
        <f>G34</f>
        <v>香南ＶＢＣ</v>
      </c>
      <c r="C35" s="368"/>
      <c r="D35" s="347">
        <f>VLOOKUP(B35,DB!$B$2:$D$49,3,0)</f>
        <v>37</v>
      </c>
      <c r="E35" s="296"/>
      <c r="F35" s="296"/>
      <c r="G35" s="371"/>
      <c r="H35" s="372"/>
      <c r="I35" s="372"/>
      <c r="J35" s="372"/>
      <c r="K35" s="372"/>
      <c r="L35" s="372"/>
      <c r="M35" s="373"/>
      <c r="N35" s="150"/>
      <c r="O35" s="151">
        <f>IF(R38&gt;T38,1,0)</f>
        <v>0</v>
      </c>
      <c r="P35" s="152">
        <f>IF(R35&gt;T35,1,0)</f>
        <v>0</v>
      </c>
      <c r="Q35" s="380" t="str">
        <f>IF(R38&gt;=2,"○",IF(T38&gt;=2,"●",""))</f>
        <v/>
      </c>
      <c r="R35" s="153" t="str">
        <f>+入力!CK5</f>
        <v/>
      </c>
      <c r="S35" s="154" t="s">
        <v>63</v>
      </c>
      <c r="T35" s="155" t="str">
        <f>+入力!CO5</f>
        <v/>
      </c>
      <c r="U35" s="152">
        <f>IF(T35&gt;R35,1,0)</f>
        <v>0</v>
      </c>
      <c r="V35" s="155"/>
      <c r="W35" s="156">
        <f>IF(R38&gt;=T38,0,1)</f>
        <v>0</v>
      </c>
      <c r="X35" s="151">
        <f>IF(AA38&gt;AC38,1,0)</f>
        <v>0</v>
      </c>
      <c r="Y35" s="152">
        <f>IF(AA35&gt;AC35,1,0)</f>
        <v>0</v>
      </c>
      <c r="Z35" s="380" t="str">
        <f>IF(AA38&gt;=2,"○",IF(AC38&gt;=2,"●",""))</f>
        <v/>
      </c>
      <c r="AA35" s="153" t="str">
        <f>+入力!CK15</f>
        <v/>
      </c>
      <c r="AB35" s="154" t="s">
        <v>63</v>
      </c>
      <c r="AC35" s="155" t="str">
        <f>+入力!CO15</f>
        <v/>
      </c>
      <c r="AD35" s="152">
        <f>IF(AC35&gt;AA35,1,0)</f>
        <v>0</v>
      </c>
      <c r="AE35" s="154"/>
      <c r="AF35" s="156">
        <f>IF(AA38&gt;=AC38,0,1)</f>
        <v>0</v>
      </c>
      <c r="AG35" s="442">
        <f>AJ35*100+AU35*10+BA35</f>
        <v>111</v>
      </c>
      <c r="AH35" s="387">
        <f>O38+X38</f>
        <v>0</v>
      </c>
      <c r="AI35" s="387">
        <f>(AK35*2)+AL35</f>
        <v>0</v>
      </c>
      <c r="AJ35" s="442">
        <f>RANK(AI35,$AI$35:$AI$46)</f>
        <v>1</v>
      </c>
      <c r="AK35" s="387">
        <f>E35+O35+X35</f>
        <v>0</v>
      </c>
      <c r="AL35" s="402">
        <f>N35+W35+AF35-AN35</f>
        <v>0</v>
      </c>
      <c r="AM35" s="403"/>
      <c r="AN35" s="442">
        <f>E36+O36+X36</f>
        <v>0</v>
      </c>
      <c r="AO35" s="387">
        <f>H38+R38+AA38</f>
        <v>0</v>
      </c>
      <c r="AP35" s="387">
        <f>J38+T38+AC38</f>
        <v>0</v>
      </c>
      <c r="AQ35" s="390" t="str">
        <f>IF(AR35=10,"MAX",AR35)</f>
        <v>MAX</v>
      </c>
      <c r="AR35" s="393">
        <f>IF(ISERROR(AO35/AP35),10,(AO35/AP35))</f>
        <v>10</v>
      </c>
      <c r="AS35" s="394"/>
      <c r="AT35" s="395"/>
      <c r="AU35" s="448">
        <f>RANK(AR35,$AR$35:$AR$46)</f>
        <v>1</v>
      </c>
      <c r="AV35" s="402">
        <f>E37+O37+X37</f>
        <v>0</v>
      </c>
      <c r="AW35" s="403"/>
      <c r="AX35" s="402">
        <f>N36+W36+AF36</f>
        <v>0</v>
      </c>
      <c r="AY35" s="403"/>
      <c r="AZ35" s="408">
        <f>IF(ISERROR(AV35/AX35),0,(AV35/AX35))</f>
        <v>0</v>
      </c>
      <c r="BA35" s="445">
        <f>RANK(AZ35,$AZ$35:$AZ$46,0)</f>
        <v>1</v>
      </c>
      <c r="BD35" s="363"/>
      <c r="BE35" s="363"/>
      <c r="BF35" s="363"/>
      <c r="BG35" s="363"/>
      <c r="BH35" s="363"/>
      <c r="BI35" s="363"/>
      <c r="BJ35" s="363"/>
      <c r="BK35" s="363"/>
    </row>
    <row r="36" spans="1:63" ht="13.5" customHeight="1">
      <c r="A36" s="365"/>
      <c r="B36" s="369"/>
      <c r="C36" s="370"/>
      <c r="D36" s="348"/>
      <c r="E36" s="297"/>
      <c r="G36" s="374"/>
      <c r="H36" s="375"/>
      <c r="I36" s="375"/>
      <c r="J36" s="375"/>
      <c r="K36" s="375"/>
      <c r="L36" s="375"/>
      <c r="M36" s="376"/>
      <c r="N36" s="160"/>
      <c r="O36" s="161">
        <f>IF(O35=1,0,IF(S38="棄",1,0))</f>
        <v>0</v>
      </c>
      <c r="P36" s="162">
        <f>IF(R36&gt;T36,1,0)</f>
        <v>0</v>
      </c>
      <c r="Q36" s="381"/>
      <c r="R36" s="163" t="str">
        <f>+入力!CK6</f>
        <v/>
      </c>
      <c r="S36" s="164" t="s">
        <v>63</v>
      </c>
      <c r="T36" s="165" t="str">
        <f>+入力!CO6</f>
        <v/>
      </c>
      <c r="U36" s="162">
        <f>IF(T36&gt;R36,1,0)</f>
        <v>0</v>
      </c>
      <c r="V36" s="165"/>
      <c r="W36" s="160">
        <f>SUM(T35:T37)</f>
        <v>0</v>
      </c>
      <c r="X36" s="161">
        <f>IF(X35=1,0,IF(AB38="棄",1,0))</f>
        <v>0</v>
      </c>
      <c r="Y36" s="162">
        <f>IF(AA36&gt;AC36,1,0)</f>
        <v>0</v>
      </c>
      <c r="Z36" s="381"/>
      <c r="AA36" s="163" t="str">
        <f>+入力!CK16</f>
        <v/>
      </c>
      <c r="AB36" s="164" t="s">
        <v>98</v>
      </c>
      <c r="AC36" s="165" t="str">
        <f>+入力!CO16</f>
        <v/>
      </c>
      <c r="AD36" s="162">
        <f>IF(AC36&gt;AA36,1,0)</f>
        <v>0</v>
      </c>
      <c r="AE36" s="164"/>
      <c r="AF36" s="162">
        <f>SUM(AC35:AC37)</f>
        <v>0</v>
      </c>
      <c r="AG36" s="443"/>
      <c r="AH36" s="388"/>
      <c r="AI36" s="388"/>
      <c r="AJ36" s="443"/>
      <c r="AK36" s="388"/>
      <c r="AL36" s="404"/>
      <c r="AM36" s="405"/>
      <c r="AN36" s="443"/>
      <c r="AO36" s="388"/>
      <c r="AP36" s="388"/>
      <c r="AQ36" s="391"/>
      <c r="AR36" s="396"/>
      <c r="AS36" s="397"/>
      <c r="AT36" s="398"/>
      <c r="AU36" s="449"/>
      <c r="AV36" s="404"/>
      <c r="AW36" s="405"/>
      <c r="AX36" s="404"/>
      <c r="AY36" s="405"/>
      <c r="AZ36" s="409"/>
      <c r="BA36" s="446"/>
      <c r="BD36" s="411" t="s">
        <v>121</v>
      </c>
      <c r="BE36" s="412"/>
      <c r="BF36" s="412"/>
      <c r="BG36" s="412"/>
      <c r="BH36" s="412"/>
      <c r="BI36" s="412"/>
      <c r="BJ36" s="412"/>
      <c r="BK36" s="413"/>
    </row>
    <row r="37" spans="1:63" ht="13.5" customHeight="1">
      <c r="A37" s="365"/>
      <c r="B37" s="369"/>
      <c r="C37" s="370"/>
      <c r="D37" s="348"/>
      <c r="E37" s="297"/>
      <c r="G37" s="374"/>
      <c r="H37" s="375"/>
      <c r="I37" s="375"/>
      <c r="J37" s="375"/>
      <c r="K37" s="375"/>
      <c r="L37" s="375"/>
      <c r="M37" s="376"/>
      <c r="N37" s="160"/>
      <c r="O37" s="161">
        <f>SUM(R35:R37)</f>
        <v>0</v>
      </c>
      <c r="P37" s="162">
        <f>IF(R37&gt;T37,1,0)</f>
        <v>0</v>
      </c>
      <c r="Q37" s="381"/>
      <c r="R37" s="163" t="str">
        <f>+入力!CK7</f>
        <v/>
      </c>
      <c r="S37" s="164" t="s">
        <v>63</v>
      </c>
      <c r="T37" s="165" t="str">
        <f>+入力!CO7</f>
        <v/>
      </c>
      <c r="U37" s="162">
        <f>IF(T37&gt;R37,1,0)</f>
        <v>0</v>
      </c>
      <c r="V37" s="165"/>
      <c r="W37" s="160"/>
      <c r="X37" s="161">
        <f>SUM(AA35:AA37)</f>
        <v>0</v>
      </c>
      <c r="Y37" s="162">
        <f>IF(AA37&gt;AC37,1,0)</f>
        <v>0</v>
      </c>
      <c r="Z37" s="381"/>
      <c r="AA37" s="163" t="str">
        <f>+入力!CK17</f>
        <v/>
      </c>
      <c r="AB37" s="164" t="s">
        <v>98</v>
      </c>
      <c r="AC37" s="165" t="str">
        <f>+入力!CO17</f>
        <v/>
      </c>
      <c r="AD37" s="162">
        <f>IF(AC37&gt;AA37,1,0)</f>
        <v>0</v>
      </c>
      <c r="AE37" s="164"/>
      <c r="AF37" s="162"/>
      <c r="AG37" s="443"/>
      <c r="AH37" s="388"/>
      <c r="AI37" s="388"/>
      <c r="AJ37" s="443"/>
      <c r="AK37" s="388"/>
      <c r="AL37" s="404"/>
      <c r="AM37" s="405"/>
      <c r="AN37" s="443"/>
      <c r="AO37" s="388"/>
      <c r="AP37" s="388"/>
      <c r="AQ37" s="391"/>
      <c r="AR37" s="396"/>
      <c r="AS37" s="397"/>
      <c r="AT37" s="398"/>
      <c r="AU37" s="449"/>
      <c r="AV37" s="404"/>
      <c r="AW37" s="405"/>
      <c r="AX37" s="404"/>
      <c r="AY37" s="405"/>
      <c r="AZ37" s="409"/>
      <c r="BA37" s="446"/>
      <c r="BD37" s="414"/>
      <c r="BE37" s="415"/>
      <c r="BF37" s="415"/>
      <c r="BG37" s="415"/>
      <c r="BH37" s="415"/>
      <c r="BI37" s="415"/>
      <c r="BJ37" s="415"/>
      <c r="BK37" s="416"/>
    </row>
    <row r="38" spans="1:63" s="186" customFormat="1" ht="18.75" customHeight="1">
      <c r="A38" s="366"/>
      <c r="B38" s="382" t="str">
        <f>VLOOKUP(B35,DB!$B$2:$C$49,2,0)</f>
        <v>(香　川)</v>
      </c>
      <c r="C38" s="383"/>
      <c r="D38" s="310">
        <f>VLOOKUP(B38,DB!$C$2:$D$49,2,0)</f>
        <v>37</v>
      </c>
      <c r="E38" s="298" t="s">
        <v>63</v>
      </c>
      <c r="F38" s="299"/>
      <c r="G38" s="377"/>
      <c r="H38" s="378"/>
      <c r="I38" s="378"/>
      <c r="J38" s="378"/>
      <c r="K38" s="378"/>
      <c r="L38" s="378"/>
      <c r="M38" s="379"/>
      <c r="N38" s="169"/>
      <c r="O38" s="170">
        <f>IF(R38=T38,0,1)</f>
        <v>0</v>
      </c>
      <c r="P38" s="171"/>
      <c r="Q38" s="172"/>
      <c r="R38" s="173">
        <f>SUM(P35:P37)</f>
        <v>0</v>
      </c>
      <c r="S38" s="174" t="s">
        <v>98</v>
      </c>
      <c r="T38" s="173">
        <f>SUM(U35:U37)</f>
        <v>0</v>
      </c>
      <c r="U38" s="175"/>
      <c r="V38" s="176"/>
      <c r="W38" s="177"/>
      <c r="X38" s="170">
        <f>IF(AA38=AC38,0,1)</f>
        <v>0</v>
      </c>
      <c r="Y38" s="175"/>
      <c r="Z38" s="178"/>
      <c r="AA38" s="173">
        <f>SUM(Y35:Y37)</f>
        <v>0</v>
      </c>
      <c r="AB38" s="174" t="s">
        <v>98</v>
      </c>
      <c r="AC38" s="173">
        <f>SUM(AD35:AD37)</f>
        <v>0</v>
      </c>
      <c r="AD38" s="175"/>
      <c r="AE38" s="173"/>
      <c r="AF38" s="175"/>
      <c r="AG38" s="444"/>
      <c r="AH38" s="389"/>
      <c r="AI38" s="389"/>
      <c r="AJ38" s="444"/>
      <c r="AK38" s="389"/>
      <c r="AL38" s="406"/>
      <c r="AM38" s="407"/>
      <c r="AN38" s="444"/>
      <c r="AO38" s="389"/>
      <c r="AP38" s="389"/>
      <c r="AQ38" s="392"/>
      <c r="AR38" s="399"/>
      <c r="AS38" s="400"/>
      <c r="AT38" s="401"/>
      <c r="AU38" s="450"/>
      <c r="AV38" s="406"/>
      <c r="AW38" s="407"/>
      <c r="AX38" s="406"/>
      <c r="AY38" s="407"/>
      <c r="AZ38" s="410"/>
      <c r="BA38" s="447"/>
      <c r="BB38" s="130"/>
      <c r="BC38" s="384" t="str">
        <f>IF(BG42&gt;BG53,"W","L")</f>
        <v>L</v>
      </c>
      <c r="BD38" s="385" t="str">
        <f>IF(AH35+AH39+AH43=6,入力!CD36,"")</f>
        <v/>
      </c>
      <c r="BE38" s="386"/>
      <c r="BF38" s="386"/>
      <c r="BG38" s="386"/>
      <c r="BH38" s="386"/>
      <c r="BI38" s="386"/>
      <c r="BJ38" s="184"/>
      <c r="BK38" s="185"/>
    </row>
    <row r="39" spans="1:63" ht="13.5" customHeight="1">
      <c r="A39" s="364" t="str">
        <f>IF(AF46&lt;6,"",RANK(AG39,$AG$35:$AG$45,1))</f>
        <v/>
      </c>
      <c r="B39" s="367" t="str">
        <f>Q34</f>
        <v>湯田</v>
      </c>
      <c r="C39" s="368"/>
      <c r="D39" s="347">
        <f>VLOOKUP(B39,DB!$B$2:$D$49,3,0)</f>
        <v>16</v>
      </c>
      <c r="E39" s="300">
        <f>IF(H42&gt;J42,1,0)</f>
        <v>0</v>
      </c>
      <c r="F39" s="296">
        <f>IF(H39&gt;J39,1,0)</f>
        <v>0</v>
      </c>
      <c r="G39" s="380" t="str">
        <f>IF(H42&gt;=2,"○",IF(J42&gt;=2,"●",""))</f>
        <v/>
      </c>
      <c r="H39" s="153" t="str">
        <f>IF(AND(R35=0, T35=0), "",T35)</f>
        <v/>
      </c>
      <c r="I39" s="154" t="s">
        <v>63</v>
      </c>
      <c r="J39" s="155" t="str">
        <f>IF(AND(R35=0, T35=0), "",R35)</f>
        <v/>
      </c>
      <c r="K39" s="154"/>
      <c r="L39" s="152">
        <f>IF(J39&gt;H39,1,0)</f>
        <v>0</v>
      </c>
      <c r="M39" s="155"/>
      <c r="N39" s="156">
        <f>IF(H42&gt;=J42,0,1)</f>
        <v>0</v>
      </c>
      <c r="O39" s="152"/>
      <c r="P39" s="152"/>
      <c r="Q39" s="371"/>
      <c r="R39" s="372"/>
      <c r="S39" s="372"/>
      <c r="T39" s="372"/>
      <c r="U39" s="372"/>
      <c r="V39" s="373"/>
      <c r="W39" s="152"/>
      <c r="X39" s="151">
        <f>IF(AA42&gt;AC42,1,0)</f>
        <v>0</v>
      </c>
      <c r="Y39" s="152">
        <f>IF(AA39&gt;AC39,1,0)</f>
        <v>0</v>
      </c>
      <c r="Z39" s="380" t="str">
        <f>IF(AA42&gt;=2,"○",IF(AC42&gt;=2,"●",""))</f>
        <v/>
      </c>
      <c r="AA39" s="153" t="str">
        <f>+入力!CK25</f>
        <v/>
      </c>
      <c r="AB39" s="154" t="s">
        <v>63</v>
      </c>
      <c r="AC39" s="155" t="str">
        <f>+入力!CO25</f>
        <v/>
      </c>
      <c r="AD39" s="152">
        <f>IF(AC39&gt;AA39,1,0)</f>
        <v>0</v>
      </c>
      <c r="AE39" s="154"/>
      <c r="AF39" s="156">
        <f>IF(AA42&gt;=AC42,0,1)</f>
        <v>0</v>
      </c>
      <c r="AG39" s="442">
        <f>AJ39*100+AU39*10+BA39</f>
        <v>111</v>
      </c>
      <c r="AH39" s="387">
        <f>E42+X42</f>
        <v>0</v>
      </c>
      <c r="AI39" s="387">
        <f>(AK39*2)+AL39</f>
        <v>0</v>
      </c>
      <c r="AJ39" s="452">
        <f>RANK(AI39,$AI$35:$AI$46)</f>
        <v>1</v>
      </c>
      <c r="AK39" s="387">
        <f>E39+O39+X39</f>
        <v>0</v>
      </c>
      <c r="AL39" s="402">
        <f>N39+W39+AF39-AN39</f>
        <v>0</v>
      </c>
      <c r="AM39" s="403"/>
      <c r="AN39" s="442">
        <f>E40+O40+X40</f>
        <v>0</v>
      </c>
      <c r="AO39" s="387">
        <f>H42+R42+AA42</f>
        <v>0</v>
      </c>
      <c r="AP39" s="387">
        <f>J42+T42+AC42</f>
        <v>0</v>
      </c>
      <c r="AQ39" s="390" t="str">
        <f>IF(AR39=10,"MAX",AR39)</f>
        <v>MAX</v>
      </c>
      <c r="AR39" s="393">
        <f>IF(ISERROR(AO39/AP39),10,(AO39/AP39))</f>
        <v>10</v>
      </c>
      <c r="AS39" s="394"/>
      <c r="AT39" s="395"/>
      <c r="AU39" s="448">
        <f>RANK(AR39,$AR$35:$AR$46)</f>
        <v>1</v>
      </c>
      <c r="AV39" s="402">
        <f>E41+O41+X41</f>
        <v>0</v>
      </c>
      <c r="AW39" s="403"/>
      <c r="AX39" s="402">
        <f>N40+W40+AF40</f>
        <v>0</v>
      </c>
      <c r="AY39" s="403"/>
      <c r="AZ39" s="408">
        <f>IF(ISERROR(AV39/AX39),0,(AV39/AX39))</f>
        <v>0</v>
      </c>
      <c r="BA39" s="445">
        <f>RANK(AZ39,$AZ$35:$AZ$46,0)</f>
        <v>1</v>
      </c>
      <c r="BC39" s="384"/>
      <c r="BD39" s="385"/>
      <c r="BE39" s="386"/>
      <c r="BF39" s="386"/>
      <c r="BG39" s="386"/>
      <c r="BH39" s="386"/>
      <c r="BI39" s="386"/>
      <c r="BJ39" s="417" t="str">
        <f>IFERROR(VLOOKUP(BD38,DB!$B$2:$C$49,2,0),"")</f>
        <v/>
      </c>
      <c r="BK39" s="418"/>
    </row>
    <row r="40" spans="1:63" ht="13.5" customHeight="1">
      <c r="A40" s="365"/>
      <c r="B40" s="369"/>
      <c r="C40" s="370"/>
      <c r="D40" s="348"/>
      <c r="E40" s="301">
        <f>IF(E39=1,0,IF(I42="棄",1,0))</f>
        <v>0</v>
      </c>
      <c r="F40" s="293">
        <f>IF(H40&gt;J40,1,0)</f>
        <v>0</v>
      </c>
      <c r="G40" s="381"/>
      <c r="H40" s="163" t="str">
        <f>IF(AND(R36=0, T36=0), "",T36)</f>
        <v/>
      </c>
      <c r="I40" s="164" t="s">
        <v>63</v>
      </c>
      <c r="J40" s="165" t="str">
        <f>IF(AND(R36=0, T36=0), "",R36)</f>
        <v/>
      </c>
      <c r="K40" s="164"/>
      <c r="L40" s="162">
        <f>IF(J40&gt;H40,1,0)</f>
        <v>0</v>
      </c>
      <c r="M40" s="165"/>
      <c r="N40" s="160">
        <f>SUM(J39:J41)</f>
        <v>0</v>
      </c>
      <c r="O40" s="162"/>
      <c r="P40" s="162"/>
      <c r="Q40" s="374"/>
      <c r="R40" s="375"/>
      <c r="S40" s="375"/>
      <c r="T40" s="375"/>
      <c r="U40" s="375"/>
      <c r="V40" s="376"/>
      <c r="W40" s="162"/>
      <c r="X40" s="161">
        <f>IF(X39=1,0,IF(AB42="棄",1,0))</f>
        <v>0</v>
      </c>
      <c r="Y40" s="162">
        <f>IF(AA40&gt;AC40,1,0)</f>
        <v>0</v>
      </c>
      <c r="Z40" s="381"/>
      <c r="AA40" s="163" t="str">
        <f>+入力!CK26</f>
        <v/>
      </c>
      <c r="AB40" s="164" t="s">
        <v>63</v>
      </c>
      <c r="AC40" s="165" t="str">
        <f>+入力!CO26</f>
        <v/>
      </c>
      <c r="AD40" s="162">
        <f>IF(AC40&gt;AA40,1,0)</f>
        <v>0</v>
      </c>
      <c r="AE40" s="164"/>
      <c r="AF40" s="160">
        <f>SUM(AC39:AC41)</f>
        <v>0</v>
      </c>
      <c r="AG40" s="443"/>
      <c r="AH40" s="388"/>
      <c r="AI40" s="388"/>
      <c r="AJ40" s="453"/>
      <c r="AK40" s="388"/>
      <c r="AL40" s="404"/>
      <c r="AM40" s="405"/>
      <c r="AN40" s="443"/>
      <c r="AO40" s="388"/>
      <c r="AP40" s="388"/>
      <c r="AQ40" s="391"/>
      <c r="AR40" s="396"/>
      <c r="AS40" s="397"/>
      <c r="AT40" s="398"/>
      <c r="AU40" s="449"/>
      <c r="AV40" s="404"/>
      <c r="AW40" s="405"/>
      <c r="AX40" s="404"/>
      <c r="AY40" s="405"/>
      <c r="AZ40" s="409"/>
      <c r="BA40" s="446"/>
      <c r="BC40" s="384"/>
      <c r="BD40" s="385"/>
      <c r="BE40" s="386"/>
      <c r="BF40" s="386"/>
      <c r="BG40" s="386"/>
      <c r="BH40" s="386"/>
      <c r="BI40" s="386"/>
      <c r="BJ40" s="417"/>
      <c r="BK40" s="418"/>
    </row>
    <row r="41" spans="1:63" ht="13.5" customHeight="1">
      <c r="A41" s="365"/>
      <c r="B41" s="369"/>
      <c r="C41" s="370"/>
      <c r="D41" s="348"/>
      <c r="E41" s="301">
        <f>SUM(H39:H41)</f>
        <v>0</v>
      </c>
      <c r="F41" s="293">
        <f>IF(H41&gt;J41,1,0)</f>
        <v>0</v>
      </c>
      <c r="G41" s="381"/>
      <c r="H41" s="163" t="str">
        <f>IF(AND(R37=0, T37=0), "",T37)</f>
        <v/>
      </c>
      <c r="I41" s="164" t="s">
        <v>63</v>
      </c>
      <c r="J41" s="165" t="str">
        <f>IF(AND(R37=0, T37=0), "",R37)</f>
        <v/>
      </c>
      <c r="K41" s="164"/>
      <c r="L41" s="162">
        <f>IF(J41&gt;H41,1,0)</f>
        <v>0</v>
      </c>
      <c r="M41" s="165"/>
      <c r="N41" s="160"/>
      <c r="O41" s="162"/>
      <c r="P41" s="162"/>
      <c r="Q41" s="374"/>
      <c r="R41" s="375"/>
      <c r="S41" s="375"/>
      <c r="T41" s="375"/>
      <c r="U41" s="375"/>
      <c r="V41" s="376"/>
      <c r="W41" s="162"/>
      <c r="X41" s="161">
        <f>SUM(AA39:AA41)</f>
        <v>0</v>
      </c>
      <c r="Y41" s="162">
        <f>IF(AA41&gt;AC41,1,0)</f>
        <v>0</v>
      </c>
      <c r="Z41" s="381"/>
      <c r="AA41" s="163" t="str">
        <f>+入力!CK27</f>
        <v/>
      </c>
      <c r="AB41" s="164" t="s">
        <v>63</v>
      </c>
      <c r="AC41" s="165" t="str">
        <f>+入力!CO27</f>
        <v/>
      </c>
      <c r="AD41" s="162">
        <f>IF(AC41&gt;AA41,1,0)</f>
        <v>0</v>
      </c>
      <c r="AE41" s="164"/>
      <c r="AF41" s="160"/>
      <c r="AG41" s="443"/>
      <c r="AH41" s="388"/>
      <c r="AI41" s="388"/>
      <c r="AJ41" s="453"/>
      <c r="AK41" s="388"/>
      <c r="AL41" s="404"/>
      <c r="AM41" s="405"/>
      <c r="AN41" s="443"/>
      <c r="AO41" s="388"/>
      <c r="AP41" s="388"/>
      <c r="AQ41" s="391"/>
      <c r="AR41" s="396"/>
      <c r="AS41" s="397"/>
      <c r="AT41" s="398"/>
      <c r="AU41" s="449"/>
      <c r="AV41" s="404"/>
      <c r="AW41" s="405"/>
      <c r="AX41" s="404"/>
      <c r="AY41" s="405"/>
      <c r="AZ41" s="409"/>
      <c r="BA41" s="446"/>
      <c r="BC41" s="384"/>
      <c r="BD41" s="385"/>
      <c r="BE41" s="386"/>
      <c r="BF41" s="386"/>
      <c r="BG41" s="386"/>
      <c r="BH41" s="386"/>
      <c r="BI41" s="386"/>
      <c r="BJ41" s="417"/>
      <c r="BK41" s="418"/>
    </row>
    <row r="42" spans="1:63" s="186" customFormat="1" ht="18.75" customHeight="1">
      <c r="A42" s="366"/>
      <c r="B42" s="382" t="str">
        <f>VLOOKUP(B39,DB!$B$2:$C$49,2,0)</f>
        <v>(山　梨)</v>
      </c>
      <c r="C42" s="383"/>
      <c r="D42" s="310">
        <f>VLOOKUP(B42,DB!$C$2:$D$49,2,0)</f>
        <v>16</v>
      </c>
      <c r="E42" s="302">
        <f>IF(H42=J42,0,1)</f>
        <v>0</v>
      </c>
      <c r="F42" s="299"/>
      <c r="G42" s="178"/>
      <c r="H42" s="173">
        <f>SUM(F39:F41)</f>
        <v>0</v>
      </c>
      <c r="I42" s="173" t="str">
        <f>S38</f>
        <v>-</v>
      </c>
      <c r="J42" s="173">
        <f>SUM(L39:L41)</f>
        <v>0</v>
      </c>
      <c r="K42" s="173"/>
      <c r="L42" s="171"/>
      <c r="M42" s="188"/>
      <c r="N42" s="169"/>
      <c r="O42" s="171"/>
      <c r="P42" s="171"/>
      <c r="Q42" s="377"/>
      <c r="R42" s="378"/>
      <c r="S42" s="378"/>
      <c r="T42" s="378"/>
      <c r="U42" s="378"/>
      <c r="V42" s="379"/>
      <c r="W42" s="171"/>
      <c r="X42" s="170">
        <f>IF(AA42=AC42,0,1)</f>
        <v>0</v>
      </c>
      <c r="Y42" s="171"/>
      <c r="Z42" s="172"/>
      <c r="AA42" s="173">
        <f>SUM(Y39:Y41)</f>
        <v>0</v>
      </c>
      <c r="AB42" s="174" t="s">
        <v>98</v>
      </c>
      <c r="AC42" s="173">
        <f>SUM(AD39:AD41)</f>
        <v>0</v>
      </c>
      <c r="AD42" s="175"/>
      <c r="AE42" s="173"/>
      <c r="AF42" s="177"/>
      <c r="AG42" s="444"/>
      <c r="AH42" s="389"/>
      <c r="AI42" s="389"/>
      <c r="AJ42" s="454"/>
      <c r="AK42" s="389"/>
      <c r="AL42" s="406"/>
      <c r="AM42" s="407"/>
      <c r="AN42" s="444"/>
      <c r="AO42" s="389"/>
      <c r="AP42" s="389"/>
      <c r="AQ42" s="392"/>
      <c r="AR42" s="399"/>
      <c r="AS42" s="400"/>
      <c r="AT42" s="401"/>
      <c r="AU42" s="450"/>
      <c r="AV42" s="406"/>
      <c r="AW42" s="407"/>
      <c r="AX42" s="406"/>
      <c r="AY42" s="407"/>
      <c r="AZ42" s="410"/>
      <c r="BA42" s="447"/>
      <c r="BB42" s="183"/>
      <c r="BC42" s="190"/>
      <c r="BD42" s="219"/>
      <c r="BE42" s="220"/>
      <c r="BF42" s="220"/>
      <c r="BG42" s="419">
        <f>+入力!CI36</f>
        <v>0</v>
      </c>
      <c r="BH42" s="419"/>
      <c r="BI42" s="221"/>
      <c r="BJ42" s="221"/>
      <c r="BK42" s="222"/>
    </row>
    <row r="43" spans="1:63" ht="13.5" customHeight="1">
      <c r="A43" s="364" t="str">
        <f>IF(AF46&lt;6,"",RANK(AG43,$AG$35:$AG$45,1))</f>
        <v/>
      </c>
      <c r="B43" s="367" t="str">
        <f>Z34</f>
        <v>茨木ＪＶＣ</v>
      </c>
      <c r="C43" s="368"/>
      <c r="D43" s="347">
        <f>VLOOKUP(B43,DB!$B$2:$D$49,3,0)</f>
        <v>30</v>
      </c>
      <c r="E43" s="300">
        <f>IF(H46&gt;J46,1,0)</f>
        <v>0</v>
      </c>
      <c r="F43" s="296">
        <f>IF(H43&gt;J43,1,0)</f>
        <v>0</v>
      </c>
      <c r="G43" s="380" t="str">
        <f>IF(H46&gt;=2,"○",IF(J46&gt;=2,"●",""))</f>
        <v/>
      </c>
      <c r="H43" s="153" t="str">
        <f>IF(AND(AC35=0, AA35=0), "",AC35)</f>
        <v/>
      </c>
      <c r="I43" s="154" t="s">
        <v>63</v>
      </c>
      <c r="J43" s="155" t="str">
        <f>IF(AND(AA35=0, AC35=0), "",AA35)</f>
        <v/>
      </c>
      <c r="K43" s="154"/>
      <c r="L43" s="152">
        <f>IF(J43&gt;H43,1,0)</f>
        <v>0</v>
      </c>
      <c r="M43" s="155"/>
      <c r="N43" s="156">
        <f>IF(H46&gt;=J46,0,1)</f>
        <v>0</v>
      </c>
      <c r="O43" s="151">
        <f>IF(R46&gt;T46,1,0)</f>
        <v>0</v>
      </c>
      <c r="P43" s="152">
        <f>IF(R43&gt;T43,1,0)</f>
        <v>0</v>
      </c>
      <c r="Q43" s="380" t="str">
        <f>IF(R46&gt;=2,"○",IF(T46&gt;=2,"●",""))</f>
        <v/>
      </c>
      <c r="R43" s="153" t="str">
        <f>IF(AND(AC39=0, AA39=0), "",AC39)</f>
        <v/>
      </c>
      <c r="S43" s="154" t="s">
        <v>63</v>
      </c>
      <c r="T43" s="155" t="str">
        <f>IF(AND(AA39=0, AC39=0), "",AA39)</f>
        <v/>
      </c>
      <c r="U43" s="152">
        <f>IF(T43&gt;R43,1,0)</f>
        <v>0</v>
      </c>
      <c r="V43" s="155"/>
      <c r="W43" s="156">
        <f>IF(R46&gt;=T46,0,1)</f>
        <v>0</v>
      </c>
      <c r="X43" s="152"/>
      <c r="Y43" s="152"/>
      <c r="Z43" s="371"/>
      <c r="AA43" s="372"/>
      <c r="AB43" s="372"/>
      <c r="AC43" s="372"/>
      <c r="AD43" s="372"/>
      <c r="AE43" s="372"/>
      <c r="AF43" s="152"/>
      <c r="AG43" s="442">
        <f>AJ43*100+AU43*10+BA43</f>
        <v>111</v>
      </c>
      <c r="AH43" s="387">
        <f>O46+E46</f>
        <v>0</v>
      </c>
      <c r="AI43" s="387">
        <f>(AK43*2)+AL43</f>
        <v>0</v>
      </c>
      <c r="AJ43" s="442">
        <f>RANK(AI43,$AI$35:$AI$46)</f>
        <v>1</v>
      </c>
      <c r="AK43" s="387">
        <f>E43+O43+X43</f>
        <v>0</v>
      </c>
      <c r="AL43" s="402">
        <f>N43+W43+AF43-AN43</f>
        <v>0</v>
      </c>
      <c r="AM43" s="403"/>
      <c r="AN43" s="442">
        <f>E44+O44+X44</f>
        <v>0</v>
      </c>
      <c r="AO43" s="387">
        <f>H46+R46+AA46</f>
        <v>0</v>
      </c>
      <c r="AP43" s="387">
        <f>J46+T46+AC46</f>
        <v>0</v>
      </c>
      <c r="AQ43" s="390" t="str">
        <f>IF(AR43=10,"MAX",AR43)</f>
        <v>MAX</v>
      </c>
      <c r="AR43" s="393">
        <f>IF(ISERROR(AO43/AP43),10,(AO43/AP43))</f>
        <v>10</v>
      </c>
      <c r="AS43" s="394"/>
      <c r="AT43" s="395"/>
      <c r="AU43" s="448">
        <f>RANK(AR43,$AR$35:$AR$46)</f>
        <v>1</v>
      </c>
      <c r="AV43" s="402">
        <f>E45+O45+X45</f>
        <v>0</v>
      </c>
      <c r="AW43" s="403"/>
      <c r="AX43" s="402">
        <f>N44+W44+AF44</f>
        <v>0</v>
      </c>
      <c r="AY43" s="403"/>
      <c r="AZ43" s="408">
        <f>IF(ISERROR(AV43/AX43),0,(AV43/AX43))</f>
        <v>0</v>
      </c>
      <c r="BA43" s="445">
        <f>RANK(AZ43,$AZ$35:$AZ$46,0)</f>
        <v>1</v>
      </c>
      <c r="BD43" s="191"/>
      <c r="BE43" s="186"/>
      <c r="BF43" s="186"/>
      <c r="BG43" s="419"/>
      <c r="BH43" s="419"/>
      <c r="BI43" s="186"/>
      <c r="BJ43" s="186"/>
      <c r="BK43" s="192"/>
    </row>
    <row r="44" spans="1:63" ht="13.5" customHeight="1">
      <c r="A44" s="365"/>
      <c r="B44" s="369"/>
      <c r="C44" s="370"/>
      <c r="D44" s="348"/>
      <c r="E44" s="301">
        <f>IF(E43=1,0,IF(I46="棄",1,0))</f>
        <v>0</v>
      </c>
      <c r="F44" s="293">
        <f>IF(H44&gt;J44,1,0)</f>
        <v>0</v>
      </c>
      <c r="G44" s="381"/>
      <c r="H44" s="163" t="str">
        <f>IF(AND(AC36=0, AA36=0), "",AC36)</f>
        <v/>
      </c>
      <c r="I44" s="164" t="s">
        <v>63</v>
      </c>
      <c r="J44" s="165" t="str">
        <f>IF(AND(AA36=0, AC36=0), "",AA36)</f>
        <v/>
      </c>
      <c r="K44" s="164"/>
      <c r="L44" s="162">
        <f>IF(J44&gt;H44,1,0)</f>
        <v>0</v>
      </c>
      <c r="M44" s="165"/>
      <c r="N44" s="160">
        <f>SUM(J43:J45)</f>
        <v>0</v>
      </c>
      <c r="O44" s="161">
        <f>IF(O43=1,0,IF(S46="棄",1,0))</f>
        <v>0</v>
      </c>
      <c r="P44" s="162">
        <f>IF(R44&gt;T44,1,0)</f>
        <v>0</v>
      </c>
      <c r="Q44" s="381"/>
      <c r="R44" s="163" t="str">
        <f>IF(AND(AC40=0, AA40=0), "",AC40)</f>
        <v/>
      </c>
      <c r="S44" s="164" t="s">
        <v>63</v>
      </c>
      <c r="T44" s="165" t="str">
        <f>IF(AND(AA40=0, AC40=0), "",AA40)</f>
        <v/>
      </c>
      <c r="U44" s="162">
        <f>IF(T44&gt;R44,1,0)</f>
        <v>0</v>
      </c>
      <c r="V44" s="165"/>
      <c r="W44" s="160">
        <f>SUM(T43:T45)</f>
        <v>0</v>
      </c>
      <c r="X44" s="162"/>
      <c r="Y44" s="162"/>
      <c r="Z44" s="374"/>
      <c r="AA44" s="375"/>
      <c r="AB44" s="375"/>
      <c r="AC44" s="375"/>
      <c r="AD44" s="375"/>
      <c r="AE44" s="375"/>
      <c r="AF44" s="162"/>
      <c r="AG44" s="443"/>
      <c r="AH44" s="388"/>
      <c r="AI44" s="388"/>
      <c r="AJ44" s="443"/>
      <c r="AK44" s="388"/>
      <c r="AL44" s="404"/>
      <c r="AM44" s="405"/>
      <c r="AN44" s="443"/>
      <c r="AO44" s="388"/>
      <c r="AP44" s="388"/>
      <c r="AQ44" s="391"/>
      <c r="AR44" s="396"/>
      <c r="AS44" s="397"/>
      <c r="AT44" s="398"/>
      <c r="AU44" s="449"/>
      <c r="AV44" s="404"/>
      <c r="AW44" s="405"/>
      <c r="AX44" s="404"/>
      <c r="AY44" s="405"/>
      <c r="AZ44" s="409"/>
      <c r="BA44" s="446"/>
      <c r="BD44" s="193"/>
      <c r="BE44" s="131"/>
      <c r="BF44" s="131"/>
      <c r="BG44" s="419"/>
      <c r="BH44" s="419"/>
      <c r="BI44" s="131"/>
      <c r="BJ44" s="131"/>
      <c r="BK44" s="194"/>
    </row>
    <row r="45" spans="1:63" ht="13.5" customHeight="1">
      <c r="A45" s="365"/>
      <c r="B45" s="369"/>
      <c r="C45" s="370"/>
      <c r="D45" s="348"/>
      <c r="E45" s="301">
        <f>SUM(H43:H45)</f>
        <v>0</v>
      </c>
      <c r="F45" s="293">
        <f>IF(H45&gt;J45,1,0)</f>
        <v>0</v>
      </c>
      <c r="G45" s="381"/>
      <c r="H45" s="163" t="str">
        <f>IF(AND(AC37=0, AA37=0), "",AC37)</f>
        <v/>
      </c>
      <c r="I45" s="164" t="s">
        <v>63</v>
      </c>
      <c r="J45" s="165" t="str">
        <f>IF(AND(AA37=0, AC37=0), "",AA37)</f>
        <v/>
      </c>
      <c r="K45" s="164"/>
      <c r="L45" s="162">
        <f>IF(J45&gt;H45,1,0)</f>
        <v>0</v>
      </c>
      <c r="M45" s="165"/>
      <c r="N45" s="160"/>
      <c r="O45" s="161">
        <f>SUM(R43:R45)</f>
        <v>0</v>
      </c>
      <c r="P45" s="162">
        <f>IF(R45&gt;T45,1,0)</f>
        <v>0</v>
      </c>
      <c r="Q45" s="381"/>
      <c r="R45" s="163" t="str">
        <f>IF(AND(AC41=0, AA41=0), "",AC41)</f>
        <v/>
      </c>
      <c r="S45" s="164" t="s">
        <v>63</v>
      </c>
      <c r="T45" s="165" t="str">
        <f>IF(AND(AA41=0, AC41=0), "",AA41)</f>
        <v/>
      </c>
      <c r="U45" s="162">
        <f>IF(T45&gt;R45,1,0)</f>
        <v>0</v>
      </c>
      <c r="V45" s="165"/>
      <c r="W45" s="160"/>
      <c r="X45" s="162"/>
      <c r="Y45" s="162"/>
      <c r="Z45" s="374"/>
      <c r="AA45" s="375"/>
      <c r="AB45" s="375"/>
      <c r="AC45" s="375"/>
      <c r="AD45" s="375"/>
      <c r="AE45" s="375"/>
      <c r="AF45" s="162"/>
      <c r="AG45" s="443"/>
      <c r="AH45" s="388"/>
      <c r="AI45" s="388"/>
      <c r="AJ45" s="443"/>
      <c r="AK45" s="388"/>
      <c r="AL45" s="404"/>
      <c r="AM45" s="405"/>
      <c r="AN45" s="443"/>
      <c r="AO45" s="388"/>
      <c r="AP45" s="388"/>
      <c r="AQ45" s="391"/>
      <c r="AR45" s="396"/>
      <c r="AS45" s="397"/>
      <c r="AT45" s="398"/>
      <c r="AU45" s="449"/>
      <c r="AV45" s="404"/>
      <c r="AW45" s="405"/>
      <c r="AX45" s="404"/>
      <c r="AY45" s="405"/>
      <c r="AZ45" s="409"/>
      <c r="BA45" s="446"/>
      <c r="BD45" s="193"/>
      <c r="BE45" s="423" t="str">
        <f>+入力!CK35</f>
        <v/>
      </c>
      <c r="BF45" s="423"/>
      <c r="BG45" s="423" t="str">
        <f>+入力!CK36</f>
        <v/>
      </c>
      <c r="BH45" s="423"/>
      <c r="BI45" s="423" t="str">
        <f>+入力!CK37</f>
        <v/>
      </c>
      <c r="BJ45" s="423"/>
      <c r="BK45" s="194"/>
    </row>
    <row r="46" spans="1:63" s="186" customFormat="1" ht="19.5" customHeight="1" thickBot="1">
      <c r="A46" s="431"/>
      <c r="B46" s="382" t="str">
        <f>VLOOKUP(B43,DB!$B$2:$C$49,2,0)</f>
        <v>(大　阪)</v>
      </c>
      <c r="C46" s="383"/>
      <c r="D46" s="310">
        <f>VLOOKUP(B46,DB!$C$2:$D$49,2,0)</f>
        <v>30</v>
      </c>
      <c r="E46" s="303">
        <f>IF(H46=J46,0,1)</f>
        <v>0</v>
      </c>
      <c r="F46" s="304"/>
      <c r="G46" s="196"/>
      <c r="H46" s="197">
        <f>SUM(F43:F45)</f>
        <v>0</v>
      </c>
      <c r="I46" s="197" t="str">
        <f>+AB38</f>
        <v>-</v>
      </c>
      <c r="J46" s="197">
        <f>SUM(L43:L45)</f>
        <v>0</v>
      </c>
      <c r="K46" s="197"/>
      <c r="L46" s="198"/>
      <c r="M46" s="199"/>
      <c r="N46" s="200"/>
      <c r="O46" s="195">
        <f>IF(R46=T46,0,1)</f>
        <v>0</v>
      </c>
      <c r="P46" s="198"/>
      <c r="Q46" s="196"/>
      <c r="R46" s="197">
        <f>SUM(P43:P45)</f>
        <v>0</v>
      </c>
      <c r="S46" s="197" t="str">
        <f>+AB42</f>
        <v>-</v>
      </c>
      <c r="T46" s="197">
        <f>SUM(U43:U45)</f>
        <v>0</v>
      </c>
      <c r="U46" s="201"/>
      <c r="V46" s="202"/>
      <c r="W46" s="203"/>
      <c r="X46" s="201"/>
      <c r="Y46" s="201"/>
      <c r="Z46" s="432"/>
      <c r="AA46" s="433"/>
      <c r="AB46" s="433"/>
      <c r="AC46" s="433"/>
      <c r="AD46" s="433"/>
      <c r="AE46" s="433"/>
      <c r="AF46" s="201">
        <f>SUM(AH35:AH46)</f>
        <v>0</v>
      </c>
      <c r="AG46" s="451"/>
      <c r="AH46" s="420"/>
      <c r="AI46" s="420"/>
      <c r="AJ46" s="451"/>
      <c r="AK46" s="420"/>
      <c r="AL46" s="421"/>
      <c r="AM46" s="422"/>
      <c r="AN46" s="451"/>
      <c r="AO46" s="420"/>
      <c r="AP46" s="420"/>
      <c r="AQ46" s="427"/>
      <c r="AR46" s="428"/>
      <c r="AS46" s="429"/>
      <c r="AT46" s="430"/>
      <c r="AU46" s="455"/>
      <c r="AV46" s="421"/>
      <c r="AW46" s="422"/>
      <c r="AX46" s="421"/>
      <c r="AY46" s="422"/>
      <c r="AZ46" s="426"/>
      <c r="BA46" s="447"/>
      <c r="BB46" s="183"/>
      <c r="BC46" s="190"/>
      <c r="BD46" s="193"/>
      <c r="BE46" s="423"/>
      <c r="BF46" s="423"/>
      <c r="BG46" s="423"/>
      <c r="BH46" s="423"/>
      <c r="BI46" s="423"/>
      <c r="BJ46" s="423"/>
      <c r="BK46" s="194"/>
    </row>
    <row r="47" spans="1:63" ht="17.25">
      <c r="BD47" s="191"/>
      <c r="BE47" s="423"/>
      <c r="BF47" s="423"/>
      <c r="BG47" s="423"/>
      <c r="BH47" s="423"/>
      <c r="BI47" s="423"/>
      <c r="BJ47" s="423"/>
      <c r="BK47" s="192"/>
    </row>
    <row r="48" spans="1:63" ht="25.5" customHeight="1" thickBot="1">
      <c r="A48" s="132" t="s">
        <v>122</v>
      </c>
      <c r="B48" s="132"/>
      <c r="C48" s="349" t="str">
        <f>+'2日目組合せ'!B75</f>
        <v>【浦安市運動公園総合体育館】</v>
      </c>
      <c r="D48" s="349"/>
      <c r="E48" s="349"/>
      <c r="F48" s="349"/>
      <c r="G48" s="349"/>
      <c r="H48" s="349"/>
      <c r="I48" s="349"/>
      <c r="J48" s="349"/>
      <c r="K48" s="349"/>
      <c r="L48" s="349"/>
      <c r="M48" s="349"/>
      <c r="N48" s="132"/>
      <c r="O48" s="132"/>
      <c r="P48" s="132"/>
      <c r="Q48" s="132"/>
      <c r="R48" s="132"/>
      <c r="S48" s="133" t="str">
        <f>+'2日目組合せ'!D75</f>
        <v>Qコート</v>
      </c>
      <c r="T48" s="132"/>
      <c r="U48" s="132"/>
      <c r="V48" s="132"/>
      <c r="W48" s="134"/>
      <c r="X48" s="134"/>
      <c r="Y48" s="134"/>
      <c r="Z48" s="135"/>
      <c r="AA48" s="135"/>
      <c r="AB48" s="135"/>
      <c r="AC48" s="135"/>
      <c r="AD48" s="134"/>
      <c r="AE48" s="135"/>
      <c r="AF48" s="134"/>
      <c r="AG48" s="134"/>
      <c r="AH48" s="135"/>
      <c r="AI48" s="135"/>
      <c r="AJ48" s="134"/>
      <c r="AK48" s="135"/>
      <c r="AL48" s="135"/>
      <c r="AM48" s="135"/>
      <c r="BD48" s="193"/>
      <c r="BE48" s="435"/>
      <c r="BF48" s="434"/>
      <c r="BG48" s="435"/>
      <c r="BH48" s="434"/>
      <c r="BI48" s="435"/>
      <c r="BJ48" s="434"/>
      <c r="BK48" s="194"/>
    </row>
    <row r="49" spans="1:63" ht="17.25" customHeight="1">
      <c r="A49" s="136" t="s">
        <v>81</v>
      </c>
      <c r="B49" s="350" t="s">
        <v>62</v>
      </c>
      <c r="C49" s="351"/>
      <c r="D49" s="308"/>
      <c r="E49" s="294"/>
      <c r="F49" s="295"/>
      <c r="G49" s="352" t="str">
        <f>+入力!CD43</f>
        <v>八本松</v>
      </c>
      <c r="H49" s="353"/>
      <c r="I49" s="353"/>
      <c r="J49" s="353"/>
      <c r="K49" s="353"/>
      <c r="L49" s="353"/>
      <c r="M49" s="354"/>
      <c r="N49" s="137"/>
      <c r="O49" s="138"/>
      <c r="P49" s="139"/>
      <c r="Q49" s="352" t="str">
        <f>+入力!CD44</f>
        <v>中仙</v>
      </c>
      <c r="R49" s="353"/>
      <c r="S49" s="353"/>
      <c r="T49" s="353"/>
      <c r="U49" s="353"/>
      <c r="V49" s="354"/>
      <c r="W49" s="140"/>
      <c r="X49" s="141"/>
      <c r="Y49" s="140"/>
      <c r="Z49" s="352" t="str">
        <f>+入力!CD45</f>
        <v>亀山</v>
      </c>
      <c r="AA49" s="353"/>
      <c r="AB49" s="353"/>
      <c r="AC49" s="353"/>
      <c r="AD49" s="353"/>
      <c r="AE49" s="353"/>
      <c r="AF49" s="140"/>
      <c r="AG49" s="142" t="s">
        <v>82</v>
      </c>
      <c r="AH49" s="143" t="s">
        <v>83</v>
      </c>
      <c r="AI49" s="143" t="s">
        <v>84</v>
      </c>
      <c r="AJ49" s="144" t="s">
        <v>85</v>
      </c>
      <c r="AK49" s="143" t="s">
        <v>86</v>
      </c>
      <c r="AL49" s="356" t="s">
        <v>87</v>
      </c>
      <c r="AM49" s="357"/>
      <c r="AN49" s="145" t="s">
        <v>88</v>
      </c>
      <c r="AO49" s="146" t="s">
        <v>89</v>
      </c>
      <c r="AP49" s="143" t="s">
        <v>90</v>
      </c>
      <c r="AQ49" s="225" t="s">
        <v>114</v>
      </c>
      <c r="AR49" s="358" t="s">
        <v>91</v>
      </c>
      <c r="AS49" s="359"/>
      <c r="AT49" s="360"/>
      <c r="AU49" s="147" t="s">
        <v>92</v>
      </c>
      <c r="AV49" s="361" t="s">
        <v>93</v>
      </c>
      <c r="AW49" s="362"/>
      <c r="AX49" s="361" t="s">
        <v>94</v>
      </c>
      <c r="AY49" s="362"/>
      <c r="AZ49" s="148" t="s">
        <v>95</v>
      </c>
      <c r="BA49" s="149" t="s">
        <v>96</v>
      </c>
      <c r="BD49" s="10"/>
      <c r="BE49" s="435"/>
      <c r="BF49" s="434"/>
      <c r="BG49" s="435"/>
      <c r="BH49" s="434"/>
      <c r="BI49" s="435"/>
      <c r="BJ49" s="434"/>
      <c r="BK49" s="194"/>
    </row>
    <row r="50" spans="1:63" ht="13.5" customHeight="1">
      <c r="A50" s="364" t="str">
        <f>IF(AF61&lt;6,"",RANK(AG50,$AG$50:$AG$61,1))</f>
        <v/>
      </c>
      <c r="B50" s="367" t="str">
        <f>G49</f>
        <v>八本松</v>
      </c>
      <c r="C50" s="368"/>
      <c r="D50" s="347">
        <f>VLOOKUP(B50,DB!$B$2:$D$49,3,0)</f>
        <v>35</v>
      </c>
      <c r="E50" s="296"/>
      <c r="F50" s="296"/>
      <c r="G50" s="371"/>
      <c r="H50" s="372"/>
      <c r="I50" s="372"/>
      <c r="J50" s="372"/>
      <c r="K50" s="372"/>
      <c r="L50" s="372"/>
      <c r="M50" s="373"/>
      <c r="N50" s="150"/>
      <c r="O50" s="151">
        <f>IF(R53&gt;T53,1,0)</f>
        <v>0</v>
      </c>
      <c r="P50" s="152">
        <f>IF(R50&gt;T50,1,0)</f>
        <v>0</v>
      </c>
      <c r="Q50" s="380" t="str">
        <f>IF(R53&gt;=2,"○",IF(T53&gt;=2,"●",""))</f>
        <v/>
      </c>
      <c r="R50" s="153" t="str">
        <f>+入力!CK10</f>
        <v/>
      </c>
      <c r="S50" s="154" t="s">
        <v>64</v>
      </c>
      <c r="T50" s="155" t="str">
        <f>+入力!CO10</f>
        <v/>
      </c>
      <c r="U50" s="152">
        <f>IF(T50&gt;R50,1,0)</f>
        <v>0</v>
      </c>
      <c r="V50" s="155"/>
      <c r="W50" s="156">
        <f>IF(R53&gt;=T53,0,1)</f>
        <v>0</v>
      </c>
      <c r="X50" s="151">
        <f>IF(AA53&gt;AC53,1,0)</f>
        <v>0</v>
      </c>
      <c r="Y50" s="152">
        <f>IF(AA50&gt;AC50,1,0)</f>
        <v>0</v>
      </c>
      <c r="Z50" s="380" t="str">
        <f>IF(AA53&gt;=2,"○",IF(AC53&gt;=2,"●",""))</f>
        <v/>
      </c>
      <c r="AA50" s="153" t="str">
        <f>+入力!CK20</f>
        <v/>
      </c>
      <c r="AB50" s="154" t="s">
        <v>64</v>
      </c>
      <c r="AC50" s="155" t="str">
        <f>+入力!CO20</f>
        <v/>
      </c>
      <c r="AD50" s="152">
        <f>IF(AC50&gt;AA50,1,0)</f>
        <v>0</v>
      </c>
      <c r="AE50" s="154"/>
      <c r="AF50" s="156">
        <f>IF(AA53&gt;=AC53,0,1)</f>
        <v>0</v>
      </c>
      <c r="AG50" s="442">
        <f>AJ50*100+AU50*10+BA50</f>
        <v>111</v>
      </c>
      <c r="AH50" s="387">
        <f>O53+X53</f>
        <v>0</v>
      </c>
      <c r="AI50" s="387">
        <f>(AK50*2)+AL50</f>
        <v>0</v>
      </c>
      <c r="AJ50" s="442">
        <f>RANK(AI50,$AI$50:$AI$61)</f>
        <v>1</v>
      </c>
      <c r="AK50" s="387">
        <f>E50+O50+X50</f>
        <v>0</v>
      </c>
      <c r="AL50" s="402">
        <f>N50+W50+AF50-AN50</f>
        <v>0</v>
      </c>
      <c r="AM50" s="403"/>
      <c r="AN50" s="442">
        <f>E51+O51+X51</f>
        <v>0</v>
      </c>
      <c r="AO50" s="387">
        <f>H53+R53+AA53</f>
        <v>0</v>
      </c>
      <c r="AP50" s="387">
        <f>J53+T53+AC53</f>
        <v>0</v>
      </c>
      <c r="AQ50" s="390" t="str">
        <f>IF(AR50=10,"MAX",AR50)</f>
        <v>MAX</v>
      </c>
      <c r="AR50" s="393">
        <f>IF(ISERROR(AO50/AP50),10,(AO50/AP50))</f>
        <v>10</v>
      </c>
      <c r="AS50" s="394"/>
      <c r="AT50" s="395"/>
      <c r="AU50" s="448">
        <f>RANK(AR50,$AR$50:$AR$61)</f>
        <v>1</v>
      </c>
      <c r="AV50" s="402">
        <f>E52+O52+X52</f>
        <v>0</v>
      </c>
      <c r="AW50" s="403"/>
      <c r="AX50" s="402">
        <f>N51+W51+AF51</f>
        <v>0</v>
      </c>
      <c r="AY50" s="403"/>
      <c r="AZ50" s="408">
        <f>IF(ISERROR(AV50/AX50),0,(AV50/AX50))</f>
        <v>0</v>
      </c>
      <c r="BA50" s="445">
        <f>RANK(AZ50,$AZ$50:$AZ$61,0)</f>
        <v>1</v>
      </c>
      <c r="BB50" s="183"/>
      <c r="BC50" s="190"/>
      <c r="BD50" s="10"/>
      <c r="BE50" s="436" t="str">
        <f>+入力!CO35</f>
        <v/>
      </c>
      <c r="BF50" s="436"/>
      <c r="BG50" s="436" t="str">
        <f>+入力!CO36</f>
        <v/>
      </c>
      <c r="BH50" s="436"/>
      <c r="BI50" s="436" t="str">
        <f>+入力!CO37</f>
        <v/>
      </c>
      <c r="BJ50" s="436"/>
      <c r="BK50" s="194"/>
    </row>
    <row r="51" spans="1:63" ht="13.5" customHeight="1">
      <c r="A51" s="365"/>
      <c r="B51" s="369"/>
      <c r="C51" s="370"/>
      <c r="D51" s="348"/>
      <c r="E51" s="297"/>
      <c r="G51" s="374"/>
      <c r="H51" s="375"/>
      <c r="I51" s="375"/>
      <c r="J51" s="375"/>
      <c r="K51" s="375"/>
      <c r="L51" s="375"/>
      <c r="M51" s="376"/>
      <c r="N51" s="160"/>
      <c r="O51" s="161">
        <f>IF(O50=1,0,IF(S53="棄",1,0))</f>
        <v>0</v>
      </c>
      <c r="P51" s="162">
        <f>IF(R51&gt;T51,1,0)</f>
        <v>0</v>
      </c>
      <c r="Q51" s="381"/>
      <c r="R51" s="163" t="str">
        <f>+入力!CK11</f>
        <v/>
      </c>
      <c r="S51" s="164" t="s">
        <v>98</v>
      </c>
      <c r="T51" s="165" t="str">
        <f>+入力!CO11</f>
        <v/>
      </c>
      <c r="U51" s="162">
        <f>IF(T51&gt;R51,1,0)</f>
        <v>0</v>
      </c>
      <c r="V51" s="165"/>
      <c r="W51" s="160">
        <f>SUM(T50:T52)</f>
        <v>0</v>
      </c>
      <c r="X51" s="161">
        <f>IF(X50=1,0,IF(AB53="棄",1,0))</f>
        <v>0</v>
      </c>
      <c r="Y51" s="162">
        <f>IF(AA51&gt;AC51,1,0)</f>
        <v>0</v>
      </c>
      <c r="Z51" s="381"/>
      <c r="AA51" s="163" t="str">
        <f>+入力!CK21</f>
        <v/>
      </c>
      <c r="AB51" s="164" t="s">
        <v>98</v>
      </c>
      <c r="AC51" s="165" t="str">
        <f>+入力!CO21</f>
        <v/>
      </c>
      <c r="AD51" s="162">
        <f>IF(AC51&gt;AA51,1,0)</f>
        <v>0</v>
      </c>
      <c r="AE51" s="164"/>
      <c r="AF51" s="162">
        <f>SUM(AC50:AC52)</f>
        <v>0</v>
      </c>
      <c r="AG51" s="443"/>
      <c r="AH51" s="388"/>
      <c r="AI51" s="388"/>
      <c r="AJ51" s="443"/>
      <c r="AK51" s="388"/>
      <c r="AL51" s="404"/>
      <c r="AM51" s="405"/>
      <c r="AN51" s="443"/>
      <c r="AO51" s="388"/>
      <c r="AP51" s="388"/>
      <c r="AQ51" s="391"/>
      <c r="AR51" s="396"/>
      <c r="AS51" s="397"/>
      <c r="AT51" s="398"/>
      <c r="AU51" s="449"/>
      <c r="AV51" s="404"/>
      <c r="AW51" s="405"/>
      <c r="AX51" s="404"/>
      <c r="AY51" s="405"/>
      <c r="AZ51" s="409"/>
      <c r="BA51" s="446"/>
      <c r="BD51" s="10"/>
      <c r="BE51" s="436"/>
      <c r="BF51" s="436"/>
      <c r="BG51" s="436"/>
      <c r="BH51" s="436"/>
      <c r="BI51" s="436"/>
      <c r="BJ51" s="436"/>
      <c r="BK51" s="194"/>
    </row>
    <row r="52" spans="1:63" ht="13.5" customHeight="1">
      <c r="A52" s="365"/>
      <c r="B52" s="369"/>
      <c r="C52" s="370"/>
      <c r="D52" s="348"/>
      <c r="E52" s="297"/>
      <c r="G52" s="374"/>
      <c r="H52" s="375"/>
      <c r="I52" s="375"/>
      <c r="J52" s="375"/>
      <c r="K52" s="375"/>
      <c r="L52" s="375"/>
      <c r="M52" s="376"/>
      <c r="N52" s="160"/>
      <c r="O52" s="161">
        <f>SUM(R50:R52)</f>
        <v>0</v>
      </c>
      <c r="P52" s="162">
        <f>IF(R52&gt;T52,1,0)</f>
        <v>0</v>
      </c>
      <c r="Q52" s="381"/>
      <c r="R52" s="163" t="str">
        <f>+入力!CK12</f>
        <v/>
      </c>
      <c r="S52" s="164" t="s">
        <v>98</v>
      </c>
      <c r="T52" s="165" t="str">
        <f>+入力!CO12</f>
        <v/>
      </c>
      <c r="U52" s="162">
        <f>IF(T52&gt;R52,1,0)</f>
        <v>0</v>
      </c>
      <c r="V52" s="165"/>
      <c r="W52" s="160"/>
      <c r="X52" s="161">
        <f>SUM(AA50:AA52)</f>
        <v>0</v>
      </c>
      <c r="Y52" s="162">
        <f>IF(AA52&gt;AC52,1,0)</f>
        <v>0</v>
      </c>
      <c r="Z52" s="381"/>
      <c r="AA52" s="163" t="str">
        <f>+入力!CK22</f>
        <v/>
      </c>
      <c r="AB52" s="164" t="s">
        <v>98</v>
      </c>
      <c r="AC52" s="165" t="str">
        <f>+入力!CO22</f>
        <v/>
      </c>
      <c r="AD52" s="162">
        <f>IF(AC52&gt;AA52,1,0)</f>
        <v>0</v>
      </c>
      <c r="AE52" s="164"/>
      <c r="AF52" s="162"/>
      <c r="AG52" s="443"/>
      <c r="AH52" s="388"/>
      <c r="AI52" s="388"/>
      <c r="AJ52" s="443"/>
      <c r="AK52" s="388"/>
      <c r="AL52" s="404"/>
      <c r="AM52" s="405"/>
      <c r="AN52" s="443"/>
      <c r="AO52" s="388"/>
      <c r="AP52" s="388"/>
      <c r="AQ52" s="391"/>
      <c r="AR52" s="396"/>
      <c r="AS52" s="397"/>
      <c r="AT52" s="398"/>
      <c r="AU52" s="449"/>
      <c r="AV52" s="404"/>
      <c r="AW52" s="405"/>
      <c r="AX52" s="404"/>
      <c r="AY52" s="405"/>
      <c r="AZ52" s="409"/>
      <c r="BA52" s="446"/>
      <c r="BD52" s="10"/>
      <c r="BE52" s="436"/>
      <c r="BF52" s="436"/>
      <c r="BG52" s="436"/>
      <c r="BH52" s="436"/>
      <c r="BI52" s="436"/>
      <c r="BJ52" s="436"/>
      <c r="BK52" s="194"/>
    </row>
    <row r="53" spans="1:63" s="186" customFormat="1" ht="18.75" customHeight="1">
      <c r="A53" s="366"/>
      <c r="B53" s="382" t="str">
        <f>VLOOKUP(B50,DB!$B$2:$C$49,2,0)</f>
        <v>(広　島)</v>
      </c>
      <c r="C53" s="383"/>
      <c r="D53" s="310">
        <f>VLOOKUP(B53,DB!$C$2:$D$49,2,0)</f>
        <v>35</v>
      </c>
      <c r="E53" s="298" t="s">
        <v>99</v>
      </c>
      <c r="F53" s="299"/>
      <c r="G53" s="377"/>
      <c r="H53" s="378"/>
      <c r="I53" s="378"/>
      <c r="J53" s="378"/>
      <c r="K53" s="378"/>
      <c r="L53" s="378"/>
      <c r="M53" s="379"/>
      <c r="N53" s="169"/>
      <c r="O53" s="170">
        <f>IF(R53=T53,0,1)</f>
        <v>0</v>
      </c>
      <c r="P53" s="171"/>
      <c r="Q53" s="172"/>
      <c r="R53" s="173">
        <f>SUM(P50:P52)</f>
        <v>0</v>
      </c>
      <c r="S53" s="174" t="s">
        <v>98</v>
      </c>
      <c r="T53" s="173">
        <f>SUM(U50:U52)</f>
        <v>0</v>
      </c>
      <c r="U53" s="175"/>
      <c r="V53" s="176"/>
      <c r="W53" s="177"/>
      <c r="X53" s="170">
        <f>IF(AA53=AC53,0,1)</f>
        <v>0</v>
      </c>
      <c r="Y53" s="175"/>
      <c r="Z53" s="178"/>
      <c r="AA53" s="173">
        <f>SUM(Y50:Y52)</f>
        <v>0</v>
      </c>
      <c r="AB53" s="174" t="s">
        <v>98</v>
      </c>
      <c r="AC53" s="173">
        <f>SUM(AD50:AD52)</f>
        <v>0</v>
      </c>
      <c r="AD53" s="175"/>
      <c r="AE53" s="173"/>
      <c r="AF53" s="175"/>
      <c r="AG53" s="444"/>
      <c r="AH53" s="389"/>
      <c r="AI53" s="389"/>
      <c r="AJ53" s="444"/>
      <c r="AK53" s="389"/>
      <c r="AL53" s="406"/>
      <c r="AM53" s="407"/>
      <c r="AN53" s="444"/>
      <c r="AO53" s="389"/>
      <c r="AP53" s="389"/>
      <c r="AQ53" s="392"/>
      <c r="AR53" s="399"/>
      <c r="AS53" s="400"/>
      <c r="AT53" s="401"/>
      <c r="AU53" s="450"/>
      <c r="AV53" s="406"/>
      <c r="AW53" s="407"/>
      <c r="AX53" s="406"/>
      <c r="AY53" s="407"/>
      <c r="AZ53" s="410"/>
      <c r="BA53" s="447"/>
      <c r="BB53" s="130"/>
      <c r="BC53" s="129"/>
      <c r="BD53" s="10"/>
      <c r="BE53" s="223"/>
      <c r="BF53" s="223"/>
      <c r="BG53" s="440">
        <f>+入力!CQ36</f>
        <v>0</v>
      </c>
      <c r="BH53" s="440"/>
      <c r="BI53" s="223"/>
      <c r="BJ53" s="223"/>
      <c r="BK53" s="194"/>
    </row>
    <row r="54" spans="1:63" ht="13.5" customHeight="1">
      <c r="A54" s="364" t="str">
        <f>IF(AF61&lt;6,"",RANK(AG54,$AG$50:$AG$61,1))</f>
        <v/>
      </c>
      <c r="B54" s="367" t="str">
        <f>Q49</f>
        <v>中仙</v>
      </c>
      <c r="C54" s="368"/>
      <c r="D54" s="347">
        <f>VLOOKUP(B54,DB!$B$2:$D$49,3,0)</f>
        <v>5</v>
      </c>
      <c r="E54" s="300">
        <f>IF(H57&gt;J57,1,0)</f>
        <v>0</v>
      </c>
      <c r="F54" s="296">
        <f>IF(H54&gt;J54,1,0)</f>
        <v>0</v>
      </c>
      <c r="G54" s="380" t="str">
        <f>IF(H57&gt;=2,"○",IF(J57&gt;=2,"●",""))</f>
        <v/>
      </c>
      <c r="H54" s="153" t="str">
        <f>IF(AND(R50=0, T50=0), "",T50)</f>
        <v/>
      </c>
      <c r="I54" s="154" t="s">
        <v>99</v>
      </c>
      <c r="J54" s="155" t="str">
        <f>IF(AND(R50=0, T50=0), "",R50)</f>
        <v/>
      </c>
      <c r="K54" s="154"/>
      <c r="L54" s="152">
        <f>IF(J54&gt;H54,1,0)</f>
        <v>0</v>
      </c>
      <c r="M54" s="155"/>
      <c r="N54" s="156">
        <f>IF(H57&gt;=J57,0,1)</f>
        <v>0</v>
      </c>
      <c r="O54" s="152"/>
      <c r="P54" s="152"/>
      <c r="Q54" s="371"/>
      <c r="R54" s="372"/>
      <c r="S54" s="372"/>
      <c r="T54" s="372"/>
      <c r="U54" s="372"/>
      <c r="V54" s="373"/>
      <c r="W54" s="152"/>
      <c r="X54" s="151">
        <f>IF(AA57&gt;AC57,1,0)</f>
        <v>0</v>
      </c>
      <c r="Y54" s="152">
        <f>IF(AA54&gt;AC54,1,0)</f>
        <v>0</v>
      </c>
      <c r="Z54" s="380" t="str">
        <f>IF(AA57&gt;=2,"○",IF(AC57&gt;=2,"●",""))</f>
        <v/>
      </c>
      <c r="AA54" s="153" t="str">
        <f>+入力!CK30</f>
        <v/>
      </c>
      <c r="AB54" s="154" t="s">
        <v>123</v>
      </c>
      <c r="AC54" s="155" t="str">
        <f>+入力!CO30</f>
        <v/>
      </c>
      <c r="AD54" s="152">
        <f>IF(AC54&gt;AA54,1,0)</f>
        <v>0</v>
      </c>
      <c r="AE54" s="154"/>
      <c r="AF54" s="156">
        <f>IF(AA57&gt;=AC57,0,1)</f>
        <v>0</v>
      </c>
      <c r="AG54" s="442">
        <f>AJ54*100+AU54*10+BA54</f>
        <v>111</v>
      </c>
      <c r="AH54" s="387">
        <f>E57+X57</f>
        <v>0</v>
      </c>
      <c r="AI54" s="387">
        <f>(AK54*2)+AL54</f>
        <v>0</v>
      </c>
      <c r="AJ54" s="442">
        <f>RANK(AI54,$AI$50:$AI$61)</f>
        <v>1</v>
      </c>
      <c r="AK54" s="387">
        <f>E54+O54+X54</f>
        <v>0</v>
      </c>
      <c r="AL54" s="402">
        <f>N54+W54+AF54-AN54</f>
        <v>0</v>
      </c>
      <c r="AM54" s="403"/>
      <c r="AN54" s="442">
        <f>E55+O55+X55</f>
        <v>0</v>
      </c>
      <c r="AO54" s="387">
        <f>H57+R57+AA57</f>
        <v>0</v>
      </c>
      <c r="AP54" s="387">
        <f>J57+T57+AC57</f>
        <v>0</v>
      </c>
      <c r="AQ54" s="390" t="str">
        <f>IF(AR54=10,"MAX",AR54)</f>
        <v>MAX</v>
      </c>
      <c r="AR54" s="393">
        <f>IF(ISERROR(AO54/AP54),10,(AO54/AP54))</f>
        <v>10</v>
      </c>
      <c r="AS54" s="394"/>
      <c r="AT54" s="395"/>
      <c r="AU54" s="448">
        <f>RANK(AR54,$AR$50:$AR$61)</f>
        <v>1</v>
      </c>
      <c r="AV54" s="402">
        <f>E56+O56+X56</f>
        <v>0</v>
      </c>
      <c r="AW54" s="403"/>
      <c r="AX54" s="402">
        <f>N55+W55+AF55</f>
        <v>0</v>
      </c>
      <c r="AY54" s="403"/>
      <c r="AZ54" s="408">
        <f>IF(ISERROR(AV54/AX54),0,(AV54/AX54))</f>
        <v>0</v>
      </c>
      <c r="BA54" s="445">
        <f>RANK(AZ54,$AZ$50:$AZ$61,0)</f>
        <v>1</v>
      </c>
      <c r="BD54" s="10"/>
      <c r="BE54" s="223"/>
      <c r="BF54" s="223"/>
      <c r="BG54" s="440"/>
      <c r="BH54" s="440"/>
      <c r="BI54" s="223"/>
      <c r="BJ54" s="223"/>
      <c r="BK54" s="194"/>
    </row>
    <row r="55" spans="1:63" ht="13.5" customHeight="1">
      <c r="A55" s="365"/>
      <c r="B55" s="369"/>
      <c r="C55" s="370"/>
      <c r="D55" s="348"/>
      <c r="E55" s="301">
        <f>IF(E54=1,0,IF(I57="棄",1,0))</f>
        <v>0</v>
      </c>
      <c r="F55" s="293">
        <f>IF(H55&gt;J55,1,0)</f>
        <v>0</v>
      </c>
      <c r="G55" s="381"/>
      <c r="H55" s="163" t="str">
        <f>IF(AND(R51=0, T51=0), "",T51)</f>
        <v/>
      </c>
      <c r="I55" s="164" t="s">
        <v>99</v>
      </c>
      <c r="J55" s="165" t="str">
        <f>IF(AND(R51=0, T51=0), "",R51)</f>
        <v/>
      </c>
      <c r="K55" s="164"/>
      <c r="L55" s="162">
        <f>IF(J55&gt;H55,1,0)</f>
        <v>0</v>
      </c>
      <c r="M55" s="165"/>
      <c r="N55" s="160">
        <f>SUM(J54:J56)</f>
        <v>0</v>
      </c>
      <c r="O55" s="162"/>
      <c r="P55" s="162"/>
      <c r="Q55" s="374"/>
      <c r="R55" s="375"/>
      <c r="S55" s="375"/>
      <c r="T55" s="375"/>
      <c r="U55" s="375"/>
      <c r="V55" s="376"/>
      <c r="W55" s="162"/>
      <c r="X55" s="161">
        <f>IF(X54=1,0,IF(AB57="棄",1,0))</f>
        <v>0</v>
      </c>
      <c r="Y55" s="162">
        <f>IF(AA55&gt;AC55,1,0)</f>
        <v>0</v>
      </c>
      <c r="Z55" s="381"/>
      <c r="AA55" s="163" t="str">
        <f>+入力!CK31</f>
        <v/>
      </c>
      <c r="AB55" s="164" t="s">
        <v>98</v>
      </c>
      <c r="AC55" s="165" t="str">
        <f>+入力!CO31</f>
        <v/>
      </c>
      <c r="AD55" s="162">
        <f>IF(AC55&gt;AA55,1,0)</f>
        <v>0</v>
      </c>
      <c r="AE55" s="164"/>
      <c r="AF55" s="160">
        <f>SUM(AC54:AC56)</f>
        <v>0</v>
      </c>
      <c r="AG55" s="443"/>
      <c r="AH55" s="388"/>
      <c r="AI55" s="388"/>
      <c r="AJ55" s="443"/>
      <c r="AK55" s="388"/>
      <c r="AL55" s="404"/>
      <c r="AM55" s="405"/>
      <c r="AN55" s="443"/>
      <c r="AO55" s="388"/>
      <c r="AP55" s="388"/>
      <c r="AQ55" s="391"/>
      <c r="AR55" s="396"/>
      <c r="AS55" s="397"/>
      <c r="AT55" s="398"/>
      <c r="AU55" s="449"/>
      <c r="AV55" s="404"/>
      <c r="AW55" s="405"/>
      <c r="AX55" s="404"/>
      <c r="AY55" s="405"/>
      <c r="AZ55" s="409"/>
      <c r="BA55" s="446"/>
      <c r="BD55" s="10"/>
      <c r="BE55" s="223"/>
      <c r="BF55" s="223"/>
      <c r="BG55" s="440"/>
      <c r="BH55" s="440"/>
      <c r="BI55" s="223"/>
      <c r="BJ55" s="223"/>
      <c r="BK55" s="194"/>
    </row>
    <row r="56" spans="1:63" ht="13.5" customHeight="1">
      <c r="A56" s="365"/>
      <c r="B56" s="369"/>
      <c r="C56" s="370"/>
      <c r="D56" s="348"/>
      <c r="E56" s="301">
        <f>SUM(H54:H56)</f>
        <v>0</v>
      </c>
      <c r="F56" s="293">
        <f>IF(H56&gt;J56,1,0)</f>
        <v>0</v>
      </c>
      <c r="G56" s="381"/>
      <c r="H56" s="163" t="str">
        <f>IF(AND(R52=0, T52=0), "",T52)</f>
        <v/>
      </c>
      <c r="I56" s="164" t="s">
        <v>64</v>
      </c>
      <c r="J56" s="165" t="str">
        <f>IF(AND(R52=0, T52=0), "",R52)</f>
        <v/>
      </c>
      <c r="K56" s="164"/>
      <c r="L56" s="162">
        <f>IF(J56&gt;H56,1,0)</f>
        <v>0</v>
      </c>
      <c r="M56" s="165"/>
      <c r="N56" s="160"/>
      <c r="O56" s="162"/>
      <c r="P56" s="162"/>
      <c r="Q56" s="374"/>
      <c r="R56" s="375"/>
      <c r="S56" s="375"/>
      <c r="T56" s="375"/>
      <c r="U56" s="375"/>
      <c r="V56" s="376"/>
      <c r="W56" s="162"/>
      <c r="X56" s="161">
        <f>SUM(AA54:AA56)</f>
        <v>0</v>
      </c>
      <c r="Y56" s="162">
        <f>IF(AA56&gt;AC56,1,0)</f>
        <v>0</v>
      </c>
      <c r="Z56" s="381"/>
      <c r="AA56" s="163" t="str">
        <f>+入力!CK32</f>
        <v/>
      </c>
      <c r="AB56" s="164" t="s">
        <v>98</v>
      </c>
      <c r="AC56" s="165" t="str">
        <f>+入力!CO32</f>
        <v/>
      </c>
      <c r="AD56" s="162">
        <f>IF(AC56&gt;AA56,1,0)</f>
        <v>0</v>
      </c>
      <c r="AE56" s="164"/>
      <c r="AF56" s="160"/>
      <c r="AG56" s="443"/>
      <c r="AH56" s="388"/>
      <c r="AI56" s="388"/>
      <c r="AJ56" s="443"/>
      <c r="AK56" s="388"/>
      <c r="AL56" s="404"/>
      <c r="AM56" s="405"/>
      <c r="AN56" s="443"/>
      <c r="AO56" s="388"/>
      <c r="AP56" s="388"/>
      <c r="AQ56" s="391"/>
      <c r="AR56" s="396"/>
      <c r="AS56" s="397"/>
      <c r="AT56" s="398"/>
      <c r="AU56" s="449"/>
      <c r="AV56" s="404"/>
      <c r="AW56" s="405"/>
      <c r="AX56" s="404"/>
      <c r="AY56" s="405"/>
      <c r="AZ56" s="409"/>
      <c r="BA56" s="446"/>
      <c r="BC56" s="441" t="str">
        <f>IF(BG53&gt;BG42,"W","L")</f>
        <v>L</v>
      </c>
      <c r="BD56" s="385" t="str">
        <f>IF(AH50+AH54+AH58=6,入力!CR36,"")</f>
        <v/>
      </c>
      <c r="BE56" s="386"/>
      <c r="BF56" s="386"/>
      <c r="BG56" s="386"/>
      <c r="BH56" s="386"/>
      <c r="BI56" s="386"/>
      <c r="BJ56" s="215"/>
      <c r="BK56" s="216"/>
    </row>
    <row r="57" spans="1:63" s="186" customFormat="1" ht="18.75" customHeight="1">
      <c r="A57" s="366"/>
      <c r="B57" s="382" t="str">
        <f>VLOOKUP(B54,DB!$B$2:$C$49,2,0)</f>
        <v>(秋　田)</v>
      </c>
      <c r="C57" s="383"/>
      <c r="D57" s="310">
        <f>VLOOKUP(B57,DB!$C$2:$D$49,2,0)</f>
        <v>5</v>
      </c>
      <c r="E57" s="302">
        <f>IF(H57=J57,0,1)</f>
        <v>0</v>
      </c>
      <c r="F57" s="299"/>
      <c r="G57" s="178"/>
      <c r="H57" s="173">
        <f>SUM(F54:F56)</f>
        <v>0</v>
      </c>
      <c r="I57" s="173" t="str">
        <f>S53</f>
        <v>-</v>
      </c>
      <c r="J57" s="173">
        <f>SUM(L54:L56)</f>
        <v>0</v>
      </c>
      <c r="K57" s="173"/>
      <c r="L57" s="171"/>
      <c r="M57" s="188"/>
      <c r="N57" s="169"/>
      <c r="O57" s="171"/>
      <c r="P57" s="171"/>
      <c r="Q57" s="377"/>
      <c r="R57" s="378"/>
      <c r="S57" s="378"/>
      <c r="T57" s="378"/>
      <c r="U57" s="378"/>
      <c r="V57" s="379"/>
      <c r="W57" s="171"/>
      <c r="X57" s="170">
        <f>IF(AA57=AC57,0,1)</f>
        <v>0</v>
      </c>
      <c r="Y57" s="171"/>
      <c r="Z57" s="172"/>
      <c r="AA57" s="173">
        <f>SUM(Y54:Y56)</f>
        <v>0</v>
      </c>
      <c r="AB57" s="174" t="s">
        <v>98</v>
      </c>
      <c r="AC57" s="173">
        <f>SUM(AD54:AD56)</f>
        <v>0</v>
      </c>
      <c r="AD57" s="175"/>
      <c r="AE57" s="173"/>
      <c r="AF57" s="177"/>
      <c r="AG57" s="444"/>
      <c r="AH57" s="389"/>
      <c r="AI57" s="389"/>
      <c r="AJ57" s="444"/>
      <c r="AK57" s="389"/>
      <c r="AL57" s="406"/>
      <c r="AM57" s="407"/>
      <c r="AN57" s="444"/>
      <c r="AO57" s="389"/>
      <c r="AP57" s="389"/>
      <c r="AQ57" s="392"/>
      <c r="AR57" s="399"/>
      <c r="AS57" s="400"/>
      <c r="AT57" s="401"/>
      <c r="AU57" s="450"/>
      <c r="AV57" s="406"/>
      <c r="AW57" s="407"/>
      <c r="AX57" s="406"/>
      <c r="AY57" s="407"/>
      <c r="AZ57" s="410"/>
      <c r="BA57" s="447"/>
      <c r="BB57" s="183"/>
      <c r="BC57" s="441"/>
      <c r="BD57" s="385"/>
      <c r="BE57" s="386"/>
      <c r="BF57" s="386"/>
      <c r="BG57" s="386"/>
      <c r="BH57" s="386"/>
      <c r="BI57" s="386"/>
      <c r="BJ57" s="417" t="str">
        <f>IFERROR(VLOOKUP(BD56,DB!$B$2:$C$49,2,0),"")</f>
        <v/>
      </c>
      <c r="BK57" s="418"/>
    </row>
    <row r="58" spans="1:63" ht="13.5" customHeight="1">
      <c r="A58" s="364" t="str">
        <f>IF(AF61&lt;6,"",RANK(AG58,$AG$50:$AG$61,1))</f>
        <v/>
      </c>
      <c r="B58" s="367" t="str">
        <f>Z49</f>
        <v>亀山</v>
      </c>
      <c r="C58" s="368"/>
      <c r="D58" s="347">
        <f>VLOOKUP(B58,DB!$B$2:$D$49,3,0)</f>
        <v>25</v>
      </c>
      <c r="E58" s="300">
        <f>IF(H61&gt;J61,1,0)</f>
        <v>0</v>
      </c>
      <c r="F58" s="296">
        <f>IF(H58&gt;J58,1,0)</f>
        <v>0</v>
      </c>
      <c r="G58" s="380" t="str">
        <f>IF(H61&gt;=2,"○",IF(J61&gt;=2,"●",""))</f>
        <v/>
      </c>
      <c r="H58" s="153" t="str">
        <f>IF(AND(AC50=0, AA50=0), "",AC50)</f>
        <v/>
      </c>
      <c r="I58" s="154" t="s">
        <v>64</v>
      </c>
      <c r="J58" s="155" t="str">
        <f>IF(AND(AA50=0, AC50=0), "",AA50)</f>
        <v/>
      </c>
      <c r="K58" s="154"/>
      <c r="L58" s="152">
        <f>IF(J58&gt;H58,1,0)</f>
        <v>0</v>
      </c>
      <c r="M58" s="155"/>
      <c r="N58" s="156">
        <f>IF(H61&gt;=J61,0,1)</f>
        <v>0</v>
      </c>
      <c r="O58" s="151">
        <f>IF(R61&gt;T61,1,0)</f>
        <v>0</v>
      </c>
      <c r="P58" s="152">
        <f>IF(R58&gt;T58,1,0)</f>
        <v>0</v>
      </c>
      <c r="Q58" s="380" t="str">
        <f>IF(R61&gt;=2,"○",IF(T61&gt;=2,"●",""))</f>
        <v/>
      </c>
      <c r="R58" s="153" t="str">
        <f>IF(AND(AC54=0, AA54=0), "",AC54)</f>
        <v/>
      </c>
      <c r="S58" s="154" t="s">
        <v>64</v>
      </c>
      <c r="T58" s="155" t="str">
        <f>IF(AND(AA54=0, AC54=0), "",AA54)</f>
        <v/>
      </c>
      <c r="U58" s="152">
        <f>IF(T58&gt;R58,1,0)</f>
        <v>0</v>
      </c>
      <c r="V58" s="155"/>
      <c r="W58" s="156">
        <f>IF(R61&gt;=T61,0,1)</f>
        <v>0</v>
      </c>
      <c r="X58" s="152"/>
      <c r="Y58" s="152"/>
      <c r="Z58" s="371"/>
      <c r="AA58" s="372"/>
      <c r="AB58" s="372"/>
      <c r="AC58" s="372"/>
      <c r="AD58" s="372"/>
      <c r="AE58" s="372"/>
      <c r="AF58" s="152"/>
      <c r="AG58" s="442">
        <f>AJ58*100+AU58*10+BA58</f>
        <v>111</v>
      </c>
      <c r="AH58" s="387">
        <f>O61+E61</f>
        <v>0</v>
      </c>
      <c r="AI58" s="387">
        <f>(AK58*2)+AL58</f>
        <v>0</v>
      </c>
      <c r="AJ58" s="442">
        <f>RANK(AI58,$AI$50:$AI$61)</f>
        <v>1</v>
      </c>
      <c r="AK58" s="387">
        <f>E58+O58+X58</f>
        <v>0</v>
      </c>
      <c r="AL58" s="402">
        <f>N58+W58+AF58-AN58</f>
        <v>0</v>
      </c>
      <c r="AM58" s="403"/>
      <c r="AN58" s="442">
        <f>E59+O59+X59</f>
        <v>0</v>
      </c>
      <c r="AO58" s="387">
        <f>H61+R61+AA61</f>
        <v>0</v>
      </c>
      <c r="AP58" s="387">
        <f>J61+T61+AC61</f>
        <v>0</v>
      </c>
      <c r="AQ58" s="390" t="str">
        <f>IF(AR58=10,"MAX",AR58)</f>
        <v>MAX</v>
      </c>
      <c r="AR58" s="393">
        <f>IF(ISERROR(AO58/AP58),10,(AO58/AP58))</f>
        <v>10</v>
      </c>
      <c r="AS58" s="394"/>
      <c r="AT58" s="395"/>
      <c r="AU58" s="448">
        <f>RANK(AR58,$AR$50:$AR$61)</f>
        <v>1</v>
      </c>
      <c r="AV58" s="402">
        <f>E60+O60+X60</f>
        <v>0</v>
      </c>
      <c r="AW58" s="403"/>
      <c r="AX58" s="402">
        <f>N59+W59+AF59</f>
        <v>0</v>
      </c>
      <c r="AY58" s="403"/>
      <c r="AZ58" s="408">
        <f>IF(ISERROR(AV58/AX58),0,(AV58/AX58))</f>
        <v>0</v>
      </c>
      <c r="BA58" s="445">
        <f>RANK(AZ58,$AZ$50:$AZ$61,0)</f>
        <v>1</v>
      </c>
      <c r="BC58" s="441"/>
      <c r="BD58" s="385"/>
      <c r="BE58" s="386"/>
      <c r="BF58" s="386"/>
      <c r="BG58" s="386"/>
      <c r="BH58" s="386"/>
      <c r="BI58" s="386"/>
      <c r="BJ58" s="417"/>
      <c r="BK58" s="418"/>
    </row>
    <row r="59" spans="1:63" ht="13.5" customHeight="1">
      <c r="A59" s="365"/>
      <c r="B59" s="369"/>
      <c r="C59" s="370"/>
      <c r="D59" s="348"/>
      <c r="E59" s="301">
        <f>IF(E58=1,0,IF(I61="棄",1,0))</f>
        <v>0</v>
      </c>
      <c r="F59" s="293">
        <f>IF(H59&gt;J59,1,0)</f>
        <v>0</v>
      </c>
      <c r="G59" s="381"/>
      <c r="H59" s="163" t="str">
        <f>IF(AND(AC51=0, AA51=0), "",AC51)</f>
        <v/>
      </c>
      <c r="I59" s="164" t="s">
        <v>64</v>
      </c>
      <c r="J59" s="165" t="str">
        <f>IF(AND(AA51=0, AC51=0), "",AA51)</f>
        <v/>
      </c>
      <c r="K59" s="164"/>
      <c r="L59" s="162">
        <f>IF(J59&gt;H59,1,0)</f>
        <v>0</v>
      </c>
      <c r="M59" s="165"/>
      <c r="N59" s="160">
        <f>SUM(J58:J60)</f>
        <v>0</v>
      </c>
      <c r="O59" s="161">
        <f>IF(O58=1,0,IF(S61="棄",1,0))</f>
        <v>0</v>
      </c>
      <c r="P59" s="162">
        <f>IF(R59&gt;T59,1,0)</f>
        <v>0</v>
      </c>
      <c r="Q59" s="381"/>
      <c r="R59" s="163" t="str">
        <f>IF(AND(AC55=0, AA55=0), "",AC55)</f>
        <v/>
      </c>
      <c r="S59" s="164" t="s">
        <v>64</v>
      </c>
      <c r="T59" s="165" t="str">
        <f>IF(AND(AA55=0, AC55=0), "",AA55)</f>
        <v/>
      </c>
      <c r="U59" s="162">
        <f>IF(T59&gt;R59,1,0)</f>
        <v>0</v>
      </c>
      <c r="V59" s="165"/>
      <c r="W59" s="160">
        <f>SUM(T58:T60)</f>
        <v>0</v>
      </c>
      <c r="X59" s="162"/>
      <c r="Y59" s="162"/>
      <c r="Z59" s="374"/>
      <c r="AA59" s="375"/>
      <c r="AB59" s="375"/>
      <c r="AC59" s="375"/>
      <c r="AD59" s="375"/>
      <c r="AE59" s="375"/>
      <c r="AF59" s="162"/>
      <c r="AG59" s="443"/>
      <c r="AH59" s="388"/>
      <c r="AI59" s="388"/>
      <c r="AJ59" s="443"/>
      <c r="AK59" s="388"/>
      <c r="AL59" s="404"/>
      <c r="AM59" s="405"/>
      <c r="AN59" s="443"/>
      <c r="AO59" s="388"/>
      <c r="AP59" s="388"/>
      <c r="AQ59" s="391"/>
      <c r="AR59" s="396"/>
      <c r="AS59" s="397"/>
      <c r="AT59" s="398"/>
      <c r="AU59" s="449"/>
      <c r="AV59" s="404"/>
      <c r="AW59" s="405"/>
      <c r="AX59" s="404"/>
      <c r="AY59" s="405"/>
      <c r="AZ59" s="409"/>
      <c r="BA59" s="446"/>
      <c r="BC59" s="441"/>
      <c r="BD59" s="385"/>
      <c r="BE59" s="386"/>
      <c r="BF59" s="386"/>
      <c r="BG59" s="386"/>
      <c r="BH59" s="386"/>
      <c r="BI59" s="386"/>
      <c r="BJ59" s="417"/>
      <c r="BK59" s="418"/>
    </row>
    <row r="60" spans="1:63" ht="13.5" customHeight="1">
      <c r="A60" s="365"/>
      <c r="B60" s="369"/>
      <c r="C60" s="370"/>
      <c r="D60" s="348"/>
      <c r="E60" s="301">
        <f>SUM(H58:H60)</f>
        <v>0</v>
      </c>
      <c r="F60" s="293">
        <f>IF(H60&gt;J60,1,0)</f>
        <v>0</v>
      </c>
      <c r="G60" s="381"/>
      <c r="H60" s="163" t="str">
        <f>IF(AND(AC52=0, AA52=0), "",AC52)</f>
        <v/>
      </c>
      <c r="I60" s="164" t="s">
        <v>64</v>
      </c>
      <c r="J60" s="165" t="str">
        <f>IF(AND(AA52=0, AC52=0), "",AA52)</f>
        <v/>
      </c>
      <c r="K60" s="164"/>
      <c r="L60" s="162">
        <f>IF(J60&gt;H60,1,0)</f>
        <v>0</v>
      </c>
      <c r="M60" s="165"/>
      <c r="N60" s="160"/>
      <c r="O60" s="161">
        <f>SUM(R58:R60)</f>
        <v>0</v>
      </c>
      <c r="P60" s="162">
        <f>IF(R60&gt;T60,1,0)</f>
        <v>0</v>
      </c>
      <c r="Q60" s="381"/>
      <c r="R60" s="163" t="str">
        <f>IF(AND(AC56=0, AA56=0), "",AC56)</f>
        <v/>
      </c>
      <c r="S60" s="164" t="s">
        <v>64</v>
      </c>
      <c r="T60" s="165" t="str">
        <f>IF(AND(AA56=0, AC56=0), "",AA56)</f>
        <v/>
      </c>
      <c r="U60" s="162">
        <f>IF(T60&gt;R60,1,0)</f>
        <v>0</v>
      </c>
      <c r="V60" s="165"/>
      <c r="W60" s="160"/>
      <c r="X60" s="162"/>
      <c r="Y60" s="162"/>
      <c r="Z60" s="374"/>
      <c r="AA60" s="375"/>
      <c r="AB60" s="375"/>
      <c r="AC60" s="375"/>
      <c r="AD60" s="375"/>
      <c r="AE60" s="375"/>
      <c r="AF60" s="162"/>
      <c r="AG60" s="443"/>
      <c r="AH60" s="388"/>
      <c r="AI60" s="388"/>
      <c r="AJ60" s="443"/>
      <c r="AK60" s="388"/>
      <c r="AL60" s="404"/>
      <c r="AM60" s="405"/>
      <c r="AN60" s="443"/>
      <c r="AO60" s="388"/>
      <c r="AP60" s="388"/>
      <c r="AQ60" s="391"/>
      <c r="AR60" s="396"/>
      <c r="AS60" s="397"/>
      <c r="AT60" s="398"/>
      <c r="AU60" s="449"/>
      <c r="AV60" s="404"/>
      <c r="AW60" s="405"/>
      <c r="AX60" s="404"/>
      <c r="AY60" s="405"/>
      <c r="AZ60" s="409"/>
      <c r="BA60" s="446"/>
      <c r="BD60" s="414" t="s">
        <v>124</v>
      </c>
      <c r="BE60" s="415"/>
      <c r="BF60" s="415"/>
      <c r="BG60" s="415"/>
      <c r="BH60" s="415"/>
      <c r="BI60" s="415"/>
      <c r="BJ60" s="415"/>
      <c r="BK60" s="416"/>
    </row>
    <row r="61" spans="1:63" s="186" customFormat="1" ht="19.5" customHeight="1" thickBot="1">
      <c r="A61" s="431"/>
      <c r="B61" s="382" t="str">
        <f>VLOOKUP(B58,DB!$B$2:$C$49,2,0)</f>
        <v>(三　重)</v>
      </c>
      <c r="C61" s="383"/>
      <c r="D61" s="310">
        <f>VLOOKUP(B61,DB!$C$2:$D$49,2,0)</f>
        <v>25</v>
      </c>
      <c r="E61" s="303">
        <f>IF(H61=J61,0,1)</f>
        <v>0</v>
      </c>
      <c r="F61" s="304"/>
      <c r="G61" s="196"/>
      <c r="H61" s="197">
        <f>SUM(F58:F60)</f>
        <v>0</v>
      </c>
      <c r="I61" s="197" t="str">
        <f>+AB53</f>
        <v>-</v>
      </c>
      <c r="J61" s="197">
        <f>SUM(L58:L60)</f>
        <v>0</v>
      </c>
      <c r="K61" s="197"/>
      <c r="L61" s="198"/>
      <c r="M61" s="199"/>
      <c r="N61" s="200"/>
      <c r="O61" s="195">
        <f>IF(R61=T61,0,1)</f>
        <v>0</v>
      </c>
      <c r="P61" s="198"/>
      <c r="Q61" s="196"/>
      <c r="R61" s="197">
        <f>SUM(P58:P60)</f>
        <v>0</v>
      </c>
      <c r="S61" s="197" t="str">
        <f>+AB57</f>
        <v>-</v>
      </c>
      <c r="T61" s="197">
        <f>SUM(U58:U60)</f>
        <v>0</v>
      </c>
      <c r="U61" s="201"/>
      <c r="V61" s="202"/>
      <c r="W61" s="203"/>
      <c r="X61" s="201"/>
      <c r="Y61" s="201"/>
      <c r="Z61" s="432"/>
      <c r="AA61" s="433"/>
      <c r="AB61" s="433"/>
      <c r="AC61" s="433"/>
      <c r="AD61" s="433"/>
      <c r="AE61" s="433"/>
      <c r="AF61" s="201">
        <f>SUM(AH50:AH61)</f>
        <v>0</v>
      </c>
      <c r="AG61" s="451"/>
      <c r="AH61" s="420"/>
      <c r="AI61" s="420"/>
      <c r="AJ61" s="451"/>
      <c r="AK61" s="420"/>
      <c r="AL61" s="421"/>
      <c r="AM61" s="422"/>
      <c r="AN61" s="451"/>
      <c r="AO61" s="420"/>
      <c r="AP61" s="420"/>
      <c r="AQ61" s="427"/>
      <c r="AR61" s="428"/>
      <c r="AS61" s="429"/>
      <c r="AT61" s="430"/>
      <c r="AU61" s="455"/>
      <c r="AV61" s="421"/>
      <c r="AW61" s="422"/>
      <c r="AX61" s="421"/>
      <c r="AY61" s="422"/>
      <c r="AZ61" s="426"/>
      <c r="BA61" s="447"/>
      <c r="BB61" s="183"/>
      <c r="BC61" s="190"/>
      <c r="BD61" s="437"/>
      <c r="BE61" s="438"/>
      <c r="BF61" s="438"/>
      <c r="BG61" s="438"/>
      <c r="BH61" s="438"/>
      <c r="BI61" s="438"/>
      <c r="BJ61" s="438"/>
      <c r="BK61" s="439"/>
    </row>
    <row r="63" spans="1:63" ht="25.5" customHeight="1" thickBot="1">
      <c r="A63" s="132" t="s">
        <v>125</v>
      </c>
      <c r="B63" s="132"/>
      <c r="C63" s="349" t="str">
        <f>+'2日目組合せ'!B80</f>
        <v>【カルッツかわさき】</v>
      </c>
      <c r="D63" s="349"/>
      <c r="E63" s="349"/>
      <c r="F63" s="349"/>
      <c r="G63" s="349"/>
      <c r="H63" s="349"/>
      <c r="I63" s="349"/>
      <c r="J63" s="349"/>
      <c r="K63" s="349"/>
      <c r="L63" s="349"/>
      <c r="M63" s="349"/>
      <c r="N63" s="132"/>
      <c r="O63" s="132"/>
      <c r="P63" s="132"/>
      <c r="Q63" s="132"/>
      <c r="R63" s="132"/>
      <c r="S63" s="133" t="str">
        <f>+'2日目組合せ'!D80</f>
        <v>Tコート</v>
      </c>
      <c r="T63" s="132"/>
      <c r="U63" s="132"/>
      <c r="V63" s="132"/>
      <c r="W63" s="134"/>
      <c r="X63" s="134"/>
      <c r="Y63" s="134"/>
      <c r="Z63" s="135"/>
      <c r="AA63" s="135"/>
      <c r="AB63" s="135"/>
      <c r="AC63" s="135"/>
      <c r="AD63" s="134"/>
      <c r="AE63" s="135"/>
      <c r="AF63" s="134"/>
      <c r="AG63" s="134"/>
      <c r="AH63" s="135"/>
      <c r="AI63" s="135"/>
      <c r="AJ63" s="134"/>
      <c r="AK63" s="135"/>
      <c r="AL63" s="135"/>
      <c r="AM63" s="135"/>
    </row>
    <row r="64" spans="1:63" ht="17.25" customHeight="1">
      <c r="A64" s="136" t="s">
        <v>81</v>
      </c>
      <c r="B64" s="350" t="s">
        <v>62</v>
      </c>
      <c r="C64" s="351"/>
      <c r="D64" s="308"/>
      <c r="E64" s="294"/>
      <c r="F64" s="295"/>
      <c r="G64" s="352" t="str">
        <f>+入力!CT40</f>
        <v>葛城</v>
      </c>
      <c r="H64" s="353"/>
      <c r="I64" s="353"/>
      <c r="J64" s="353"/>
      <c r="K64" s="353"/>
      <c r="L64" s="353"/>
      <c r="M64" s="354"/>
      <c r="N64" s="137"/>
      <c r="O64" s="138"/>
      <c r="P64" s="139"/>
      <c r="Q64" s="352" t="str">
        <f>+入力!CT41</f>
        <v>広田クラブ</v>
      </c>
      <c r="R64" s="353"/>
      <c r="S64" s="353"/>
      <c r="T64" s="353"/>
      <c r="U64" s="353"/>
      <c r="V64" s="354"/>
      <c r="W64" s="140"/>
      <c r="X64" s="141"/>
      <c r="Y64" s="140"/>
      <c r="Z64" s="352" t="str">
        <f>+入力!CT42</f>
        <v>那智ウイングス</v>
      </c>
      <c r="AA64" s="353"/>
      <c r="AB64" s="353"/>
      <c r="AC64" s="353"/>
      <c r="AD64" s="353"/>
      <c r="AE64" s="353"/>
      <c r="AF64" s="140"/>
      <c r="AG64" s="142" t="s">
        <v>82</v>
      </c>
      <c r="AH64" s="143" t="s">
        <v>83</v>
      </c>
      <c r="AI64" s="143" t="s">
        <v>84</v>
      </c>
      <c r="AJ64" s="144" t="s">
        <v>85</v>
      </c>
      <c r="AK64" s="143" t="s">
        <v>86</v>
      </c>
      <c r="AL64" s="356" t="s">
        <v>87</v>
      </c>
      <c r="AM64" s="357"/>
      <c r="AN64" s="145" t="s">
        <v>88</v>
      </c>
      <c r="AO64" s="146" t="s">
        <v>89</v>
      </c>
      <c r="AP64" s="143" t="s">
        <v>90</v>
      </c>
      <c r="AQ64" s="225" t="s">
        <v>114</v>
      </c>
      <c r="AR64" s="358" t="s">
        <v>91</v>
      </c>
      <c r="AS64" s="359"/>
      <c r="AT64" s="360"/>
      <c r="AU64" s="147" t="s">
        <v>92</v>
      </c>
      <c r="AV64" s="361" t="s">
        <v>93</v>
      </c>
      <c r="AW64" s="362"/>
      <c r="AX64" s="361" t="s">
        <v>94</v>
      </c>
      <c r="AY64" s="362"/>
      <c r="AZ64" s="148" t="s">
        <v>95</v>
      </c>
      <c r="BA64" s="149" t="s">
        <v>96</v>
      </c>
      <c r="BB64" s="183"/>
      <c r="BC64" s="190"/>
      <c r="BD64" s="363" t="s">
        <v>126</v>
      </c>
      <c r="BE64" s="363"/>
      <c r="BF64" s="363"/>
      <c r="BG64" s="363"/>
      <c r="BH64" s="363"/>
      <c r="BI64" s="363"/>
      <c r="BJ64" s="363"/>
      <c r="BK64" s="363"/>
    </row>
    <row r="65" spans="1:63" ht="13.5" customHeight="1" thickBot="1">
      <c r="A65" s="364" t="str">
        <f>IF(AF76&lt;6,"",RANK(AG66,$AG$65:$AG$76,1))</f>
        <v/>
      </c>
      <c r="B65" s="367" t="str">
        <f>G64</f>
        <v>葛城</v>
      </c>
      <c r="C65" s="368"/>
      <c r="D65" s="347">
        <f>VLOOKUP(B65,DB!$B$2:$D$49,3,0)</f>
        <v>28</v>
      </c>
      <c r="E65" s="296"/>
      <c r="F65" s="296"/>
      <c r="G65" s="371"/>
      <c r="H65" s="372"/>
      <c r="I65" s="372"/>
      <c r="J65" s="372"/>
      <c r="K65" s="372"/>
      <c r="L65" s="372"/>
      <c r="M65" s="373"/>
      <c r="N65" s="150"/>
      <c r="O65" s="151">
        <f>IF(R68&gt;T68,1,0)</f>
        <v>0</v>
      </c>
      <c r="P65" s="152">
        <f>IF(R65&gt;T65,1,0)</f>
        <v>0</v>
      </c>
      <c r="Q65" s="380" t="str">
        <f>IF(R68&gt;=2,"○",IF(T68&gt;=2,"●",""))</f>
        <v/>
      </c>
      <c r="R65" s="153" t="str">
        <f>+入力!DA5</f>
        <v/>
      </c>
      <c r="S65" s="154" t="s">
        <v>64</v>
      </c>
      <c r="T65" s="155" t="str">
        <f>+入力!DE5</f>
        <v/>
      </c>
      <c r="U65" s="152">
        <f>IF(T65&gt;R65,1,0)</f>
        <v>0</v>
      </c>
      <c r="V65" s="155"/>
      <c r="W65" s="156">
        <f>IF(R68&gt;=T68,0,1)</f>
        <v>0</v>
      </c>
      <c r="X65" s="151">
        <f>IF(AA68&gt;AC68,1,0)</f>
        <v>0</v>
      </c>
      <c r="Y65" s="152">
        <f>IF(AA65&gt;AC65,1,0)</f>
        <v>0</v>
      </c>
      <c r="Z65" s="380" t="str">
        <f>IF(AA68&gt;=2,"○",IF(AC68&gt;=2,"●",""))</f>
        <v/>
      </c>
      <c r="AA65" s="153" t="str">
        <f>+入力!DA15</f>
        <v/>
      </c>
      <c r="AB65" s="154" t="s">
        <v>127</v>
      </c>
      <c r="AC65" s="155" t="str">
        <f>+入力!DE15</f>
        <v/>
      </c>
      <c r="AD65" s="152">
        <f>IF(AC65&gt;AA65,1,0)</f>
        <v>0</v>
      </c>
      <c r="AE65" s="154"/>
      <c r="AF65" s="156">
        <f>IF(AA68&gt;=AC68,0,1)</f>
        <v>0</v>
      </c>
      <c r="AG65" s="157"/>
      <c r="AH65" s="387">
        <f>O68+X68</f>
        <v>0</v>
      </c>
      <c r="AI65" s="387">
        <f>(AK65*2)+AL65</f>
        <v>0</v>
      </c>
      <c r="AJ65" s="156"/>
      <c r="AK65" s="387">
        <f>E65+O65+X65</f>
        <v>0</v>
      </c>
      <c r="AL65" s="402">
        <f>N65+W65+AF65-AN66</f>
        <v>0</v>
      </c>
      <c r="AM65" s="403"/>
      <c r="AN65" s="157"/>
      <c r="AO65" s="387">
        <f>H68+R68+AA68</f>
        <v>0</v>
      </c>
      <c r="AP65" s="387">
        <f>J68+T68+AC68</f>
        <v>0</v>
      </c>
      <c r="AQ65" s="390" t="str">
        <f>IF(AR65=10,"MAX",AR65)</f>
        <v>MAX</v>
      </c>
      <c r="AR65" s="393">
        <f>IF(ISERROR(AO65/AP65),10,(AO65/AP65))</f>
        <v>10</v>
      </c>
      <c r="AS65" s="394"/>
      <c r="AT65" s="395"/>
      <c r="AU65" s="158"/>
      <c r="AV65" s="402">
        <f>E67+O67+X67</f>
        <v>0</v>
      </c>
      <c r="AW65" s="403"/>
      <c r="AX65" s="402">
        <f>N66+W66+AF66</f>
        <v>0</v>
      </c>
      <c r="AY65" s="403"/>
      <c r="AZ65" s="408">
        <f>IF(ISERROR(AV65/AX65),0,(AV65/AX65))</f>
        <v>0</v>
      </c>
      <c r="BA65" s="159"/>
      <c r="BD65" s="363"/>
      <c r="BE65" s="363"/>
      <c r="BF65" s="363"/>
      <c r="BG65" s="363"/>
      <c r="BH65" s="363"/>
      <c r="BI65" s="363"/>
      <c r="BJ65" s="363"/>
      <c r="BK65" s="363"/>
    </row>
    <row r="66" spans="1:63" ht="13.5" customHeight="1">
      <c r="A66" s="365"/>
      <c r="B66" s="369"/>
      <c r="C66" s="370"/>
      <c r="D66" s="348"/>
      <c r="E66" s="297"/>
      <c r="G66" s="374"/>
      <c r="H66" s="375"/>
      <c r="I66" s="375"/>
      <c r="J66" s="375"/>
      <c r="K66" s="375"/>
      <c r="L66" s="375"/>
      <c r="M66" s="376"/>
      <c r="N66" s="160"/>
      <c r="O66" s="161">
        <f>IF(O65=1,0,IF(S68="棄",1,0))</f>
        <v>0</v>
      </c>
      <c r="P66" s="162">
        <f>IF(R66&gt;T66,1,0)</f>
        <v>0</v>
      </c>
      <c r="Q66" s="381"/>
      <c r="R66" s="163" t="str">
        <f>+入力!DA6</f>
        <v/>
      </c>
      <c r="S66" s="164" t="s">
        <v>98</v>
      </c>
      <c r="T66" s="165" t="str">
        <f>+入力!DE6</f>
        <v/>
      </c>
      <c r="U66" s="162">
        <f>IF(T66&gt;R66,1,0)</f>
        <v>0</v>
      </c>
      <c r="V66" s="165"/>
      <c r="W66" s="160">
        <f>SUM(T65:T67)</f>
        <v>0</v>
      </c>
      <c r="X66" s="161">
        <f>IF(X65=1,0,IF(AB68="棄",1,0))</f>
        <v>0</v>
      </c>
      <c r="Y66" s="162">
        <f>IF(AA66&gt;AC66,1,0)</f>
        <v>0</v>
      </c>
      <c r="Z66" s="381"/>
      <c r="AA66" s="163" t="str">
        <f>+入力!DA16</f>
        <v/>
      </c>
      <c r="AB66" s="164" t="s">
        <v>98</v>
      </c>
      <c r="AC66" s="165" t="str">
        <f>+入力!DE16</f>
        <v/>
      </c>
      <c r="AD66" s="162">
        <f>IF(AC66&gt;AA66,1,0)</f>
        <v>0</v>
      </c>
      <c r="AE66" s="164"/>
      <c r="AF66" s="162">
        <f>SUM(AC65:AC67)</f>
        <v>0</v>
      </c>
      <c r="AG66" s="166">
        <f>AJ66*100+AU66*10+BA66</f>
        <v>111</v>
      </c>
      <c r="AH66" s="388"/>
      <c r="AI66" s="388"/>
      <c r="AJ66" s="167">
        <f>RANK(AI65,$AI$65:$AI$76)</f>
        <v>1</v>
      </c>
      <c r="AK66" s="388"/>
      <c r="AL66" s="404"/>
      <c r="AM66" s="405"/>
      <c r="AN66" s="166">
        <f>E66+O66+X66</f>
        <v>0</v>
      </c>
      <c r="AO66" s="388"/>
      <c r="AP66" s="388"/>
      <c r="AQ66" s="391"/>
      <c r="AR66" s="396"/>
      <c r="AS66" s="397"/>
      <c r="AT66" s="398"/>
      <c r="AU66" s="168">
        <f>RANK(AR65,$AR$65:$AR$76)</f>
        <v>1</v>
      </c>
      <c r="AV66" s="404"/>
      <c r="AW66" s="405"/>
      <c r="AX66" s="404"/>
      <c r="AY66" s="405"/>
      <c r="AZ66" s="409"/>
      <c r="BA66" s="159">
        <f>RANK(AZ65,$AZ$65:$AZ$76)</f>
        <v>1</v>
      </c>
      <c r="BD66" s="411" t="s">
        <v>128</v>
      </c>
      <c r="BE66" s="412"/>
      <c r="BF66" s="412"/>
      <c r="BG66" s="412"/>
      <c r="BH66" s="412"/>
      <c r="BI66" s="412"/>
      <c r="BJ66" s="412"/>
      <c r="BK66" s="413"/>
    </row>
    <row r="67" spans="1:63" ht="13.5" customHeight="1">
      <c r="A67" s="365"/>
      <c r="B67" s="369"/>
      <c r="C67" s="370"/>
      <c r="D67" s="348"/>
      <c r="E67" s="297"/>
      <c r="G67" s="374"/>
      <c r="H67" s="375"/>
      <c r="I67" s="375"/>
      <c r="J67" s="375"/>
      <c r="K67" s="375"/>
      <c r="L67" s="375"/>
      <c r="M67" s="376"/>
      <c r="N67" s="160"/>
      <c r="O67" s="161">
        <f>SUM(R65:R67)</f>
        <v>0</v>
      </c>
      <c r="P67" s="162">
        <f>IF(R67&gt;T67,1,0)</f>
        <v>0</v>
      </c>
      <c r="Q67" s="381"/>
      <c r="R67" s="163" t="str">
        <f>+入力!DA7</f>
        <v/>
      </c>
      <c r="S67" s="164" t="s">
        <v>98</v>
      </c>
      <c r="T67" s="165" t="str">
        <f>+入力!DE7</f>
        <v/>
      </c>
      <c r="U67" s="162">
        <f>IF(T67&gt;R67,1,0)</f>
        <v>0</v>
      </c>
      <c r="V67" s="165"/>
      <c r="W67" s="160"/>
      <c r="X67" s="161">
        <f>SUM(AA65:AA67)</f>
        <v>0</v>
      </c>
      <c r="Y67" s="162">
        <f>IF(AA67&gt;AC67,1,0)</f>
        <v>0</v>
      </c>
      <c r="Z67" s="381"/>
      <c r="AA67" s="163" t="str">
        <f>+入力!DA17</f>
        <v/>
      </c>
      <c r="AB67" s="164" t="s">
        <v>98</v>
      </c>
      <c r="AC67" s="165" t="str">
        <f>+入力!DE17</f>
        <v/>
      </c>
      <c r="AD67" s="162">
        <f>IF(AC67&gt;AA67,1,0)</f>
        <v>0</v>
      </c>
      <c r="AE67" s="164"/>
      <c r="AF67" s="162"/>
      <c r="AG67" s="166"/>
      <c r="AH67" s="388"/>
      <c r="AI67" s="388"/>
      <c r="AJ67" s="167"/>
      <c r="AK67" s="388"/>
      <c r="AL67" s="404"/>
      <c r="AM67" s="405"/>
      <c r="AN67" s="166"/>
      <c r="AO67" s="388"/>
      <c r="AP67" s="388"/>
      <c r="AQ67" s="391"/>
      <c r="AR67" s="396"/>
      <c r="AS67" s="397"/>
      <c r="AT67" s="398"/>
      <c r="AU67" s="168"/>
      <c r="AV67" s="404"/>
      <c r="AW67" s="405"/>
      <c r="AX67" s="404"/>
      <c r="AY67" s="405"/>
      <c r="AZ67" s="409"/>
      <c r="BA67" s="159"/>
      <c r="BD67" s="414"/>
      <c r="BE67" s="415"/>
      <c r="BF67" s="415"/>
      <c r="BG67" s="415"/>
      <c r="BH67" s="415"/>
      <c r="BI67" s="415"/>
      <c r="BJ67" s="415"/>
      <c r="BK67" s="416"/>
    </row>
    <row r="68" spans="1:63" s="186" customFormat="1" ht="18.75" customHeight="1">
      <c r="A68" s="366"/>
      <c r="B68" s="382" t="str">
        <f>VLOOKUP(B65,DB!$B$2:$C$49,2,0)</f>
        <v>(奈　良)</v>
      </c>
      <c r="C68" s="383"/>
      <c r="D68" s="310">
        <f>VLOOKUP(B68,DB!$C$2:$D$49,2,0)</f>
        <v>28</v>
      </c>
      <c r="E68" s="298" t="s">
        <v>127</v>
      </c>
      <c r="F68" s="299"/>
      <c r="G68" s="377"/>
      <c r="H68" s="378"/>
      <c r="I68" s="378"/>
      <c r="J68" s="378"/>
      <c r="K68" s="378"/>
      <c r="L68" s="378"/>
      <c r="M68" s="379"/>
      <c r="N68" s="169"/>
      <c r="O68" s="170">
        <f>IF(R68=T68,0,1)</f>
        <v>0</v>
      </c>
      <c r="P68" s="171"/>
      <c r="Q68" s="172"/>
      <c r="R68" s="173">
        <f>SUM(P65:P67)</f>
        <v>0</v>
      </c>
      <c r="S68" s="174" t="s">
        <v>98</v>
      </c>
      <c r="T68" s="173">
        <f>SUM(U65:U67)</f>
        <v>0</v>
      </c>
      <c r="U68" s="175"/>
      <c r="V68" s="176"/>
      <c r="W68" s="177"/>
      <c r="X68" s="170">
        <f>IF(AA68=AC68,0,1)</f>
        <v>0</v>
      </c>
      <c r="Y68" s="175"/>
      <c r="Z68" s="178"/>
      <c r="AA68" s="173">
        <f>SUM(Y65:Y67)</f>
        <v>0</v>
      </c>
      <c r="AB68" s="174" t="s">
        <v>98</v>
      </c>
      <c r="AC68" s="173">
        <f>SUM(AD65:AD67)</f>
        <v>0</v>
      </c>
      <c r="AD68" s="175"/>
      <c r="AE68" s="173"/>
      <c r="AF68" s="175"/>
      <c r="AG68" s="179"/>
      <c r="AH68" s="389"/>
      <c r="AI68" s="389"/>
      <c r="AJ68" s="180"/>
      <c r="AK68" s="389"/>
      <c r="AL68" s="406"/>
      <c r="AM68" s="407"/>
      <c r="AN68" s="179"/>
      <c r="AO68" s="389"/>
      <c r="AP68" s="389"/>
      <c r="AQ68" s="392"/>
      <c r="AR68" s="399"/>
      <c r="AS68" s="400"/>
      <c r="AT68" s="401"/>
      <c r="AU68" s="181"/>
      <c r="AV68" s="406"/>
      <c r="AW68" s="407"/>
      <c r="AX68" s="406"/>
      <c r="AY68" s="407"/>
      <c r="AZ68" s="410"/>
      <c r="BA68" s="182"/>
      <c r="BB68" s="130"/>
      <c r="BC68" s="384" t="str">
        <f>IF(BG72&gt;BG83,"W","L")</f>
        <v>L</v>
      </c>
      <c r="BD68" s="385" t="str">
        <f>IF(AH65+AH69+AH73=6,入力!CT36,"")</f>
        <v/>
      </c>
      <c r="BE68" s="386"/>
      <c r="BF68" s="386"/>
      <c r="BG68" s="386"/>
      <c r="BH68" s="386"/>
      <c r="BI68" s="386"/>
      <c r="BJ68" s="184"/>
      <c r="BK68" s="185"/>
    </row>
    <row r="69" spans="1:63" ht="13.5" customHeight="1">
      <c r="A69" s="364" t="str">
        <f>IF(AF76&lt;6,"",RANK(AG70,$AG$65:$AG$76,1))</f>
        <v/>
      </c>
      <c r="B69" s="367" t="str">
        <f>Q64</f>
        <v>広田クラブ</v>
      </c>
      <c r="C69" s="368"/>
      <c r="D69" s="347">
        <f>VLOOKUP(B69,DB!$B$2:$D$49,3,0)</f>
        <v>43</v>
      </c>
      <c r="E69" s="300">
        <f>IF(H72&gt;J72,1,0)</f>
        <v>0</v>
      </c>
      <c r="F69" s="296">
        <f>IF(H69&gt;J69,1,0)</f>
        <v>0</v>
      </c>
      <c r="G69" s="380" t="str">
        <f>IF(H72&gt;=2,"○",IF(J72&gt;=2,"●",""))</f>
        <v/>
      </c>
      <c r="H69" s="153" t="str">
        <f>IF(AND(R65=0, T65=0), "",T65)</f>
        <v/>
      </c>
      <c r="I69" s="154" t="s">
        <v>127</v>
      </c>
      <c r="J69" s="155" t="str">
        <f>IF(AND(R65=0, T65=0), "",R65)</f>
        <v/>
      </c>
      <c r="K69" s="154"/>
      <c r="L69" s="152">
        <f>IF(J69&gt;H69,1,0)</f>
        <v>0</v>
      </c>
      <c r="M69" s="155"/>
      <c r="N69" s="156">
        <f>IF(H72&gt;=J72,0,1)</f>
        <v>0</v>
      </c>
      <c r="O69" s="152"/>
      <c r="P69" s="152"/>
      <c r="Q69" s="371"/>
      <c r="R69" s="372"/>
      <c r="S69" s="372"/>
      <c r="T69" s="372"/>
      <c r="U69" s="372"/>
      <c r="V69" s="373"/>
      <c r="W69" s="152"/>
      <c r="X69" s="151">
        <f>IF(AA72&gt;AC72,1,0)</f>
        <v>0</v>
      </c>
      <c r="Y69" s="152">
        <f>IF(AA69&gt;AC69,1,0)</f>
        <v>0</v>
      </c>
      <c r="Z69" s="380" t="str">
        <f>IF(AA72&gt;=2,"○",IF(AC72&gt;=2,"●",""))</f>
        <v/>
      </c>
      <c r="AA69" s="153" t="str">
        <f>+入力!DA25</f>
        <v/>
      </c>
      <c r="AB69" s="154" t="s">
        <v>64</v>
      </c>
      <c r="AC69" s="155" t="str">
        <f>+入力!DE25</f>
        <v/>
      </c>
      <c r="AD69" s="152">
        <f>IF(AC69&gt;AA69,1,0)</f>
        <v>0</v>
      </c>
      <c r="AE69" s="154"/>
      <c r="AF69" s="156">
        <f>IF(AA72&gt;=AC72,0,1)</f>
        <v>0</v>
      </c>
      <c r="AG69" s="157"/>
      <c r="AH69" s="387">
        <f>E72+X72</f>
        <v>0</v>
      </c>
      <c r="AI69" s="387">
        <f>(AK69*2)+AL69</f>
        <v>0</v>
      </c>
      <c r="AJ69" s="156"/>
      <c r="AK69" s="387">
        <f>E69+O69+X69</f>
        <v>0</v>
      </c>
      <c r="AL69" s="402">
        <f>N69+W69+AF69-AN70</f>
        <v>0</v>
      </c>
      <c r="AM69" s="403"/>
      <c r="AN69" s="157"/>
      <c r="AO69" s="387">
        <f>H72+R72+AA72</f>
        <v>0</v>
      </c>
      <c r="AP69" s="387">
        <f>J72+T72+AC72</f>
        <v>0</v>
      </c>
      <c r="AQ69" s="390" t="str">
        <f>IF(AR69=10,"MAX",AR69)</f>
        <v>MAX</v>
      </c>
      <c r="AR69" s="393">
        <f>IF(ISERROR(AO69/AP69),10,(AO69/AP69))</f>
        <v>10</v>
      </c>
      <c r="AS69" s="394"/>
      <c r="AT69" s="395"/>
      <c r="AU69" s="158"/>
      <c r="AV69" s="402">
        <f>E71+O71+X71</f>
        <v>0</v>
      </c>
      <c r="AW69" s="403"/>
      <c r="AX69" s="402">
        <f>N70+W70+AF70</f>
        <v>0</v>
      </c>
      <c r="AY69" s="403"/>
      <c r="AZ69" s="408">
        <f>IF(ISERROR(AV69/AX69),0,(AV69/AX69))</f>
        <v>0</v>
      </c>
      <c r="BA69" s="187"/>
      <c r="BC69" s="384"/>
      <c r="BD69" s="385"/>
      <c r="BE69" s="386"/>
      <c r="BF69" s="386"/>
      <c r="BG69" s="386"/>
      <c r="BH69" s="386"/>
      <c r="BI69" s="386"/>
      <c r="BJ69" s="417" t="str">
        <f>IFERROR(VLOOKUP(BD68,DB!$B$2:$C$49,2,0),"")</f>
        <v/>
      </c>
      <c r="BK69" s="418"/>
    </row>
    <row r="70" spans="1:63" ht="13.5" customHeight="1">
      <c r="A70" s="365"/>
      <c r="B70" s="369"/>
      <c r="C70" s="370"/>
      <c r="D70" s="348"/>
      <c r="E70" s="301">
        <f>IF(E69=1,0,IF(I72="棄",1,0))</f>
        <v>0</v>
      </c>
      <c r="F70" s="293">
        <f>IF(H70&gt;J70,1,0)</f>
        <v>0</v>
      </c>
      <c r="G70" s="381"/>
      <c r="H70" s="163" t="str">
        <f>IF(AND(R66=0, T66=0), "",T66)</f>
        <v/>
      </c>
      <c r="I70" s="164" t="s">
        <v>127</v>
      </c>
      <c r="J70" s="165" t="str">
        <f>IF(AND(R66=0, T66=0), "",R66)</f>
        <v/>
      </c>
      <c r="K70" s="164"/>
      <c r="L70" s="162">
        <f>IF(J70&gt;H70,1,0)</f>
        <v>0</v>
      </c>
      <c r="M70" s="165"/>
      <c r="N70" s="160">
        <f>SUM(J69:J71)</f>
        <v>0</v>
      </c>
      <c r="O70" s="162"/>
      <c r="P70" s="162"/>
      <c r="Q70" s="374"/>
      <c r="R70" s="375"/>
      <c r="S70" s="375"/>
      <c r="T70" s="375"/>
      <c r="U70" s="375"/>
      <c r="V70" s="376"/>
      <c r="W70" s="162"/>
      <c r="X70" s="161">
        <f>IF(X69=1,0,IF(AB72="棄",1,0))</f>
        <v>0</v>
      </c>
      <c r="Y70" s="162">
        <f>IF(AA70&gt;AC70,1,0)</f>
        <v>0</v>
      </c>
      <c r="Z70" s="381"/>
      <c r="AA70" s="163" t="str">
        <f>+入力!DA26</f>
        <v/>
      </c>
      <c r="AB70" s="164" t="s">
        <v>98</v>
      </c>
      <c r="AC70" s="165" t="str">
        <f>+入力!DE26</f>
        <v/>
      </c>
      <c r="AD70" s="162">
        <f>IF(AC70&gt;AA70,1,0)</f>
        <v>0</v>
      </c>
      <c r="AE70" s="164"/>
      <c r="AF70" s="160">
        <f>SUM(AC69:AC71)</f>
        <v>0</v>
      </c>
      <c r="AG70" s="166">
        <f>AJ70*100+AU70*10+BA70</f>
        <v>111</v>
      </c>
      <c r="AH70" s="388"/>
      <c r="AI70" s="388"/>
      <c r="AJ70" s="167">
        <f>RANK(AI69,$AI$65:$AI$76)</f>
        <v>1</v>
      </c>
      <c r="AK70" s="388"/>
      <c r="AL70" s="404"/>
      <c r="AM70" s="405"/>
      <c r="AN70" s="166">
        <f>E70+O70+X70</f>
        <v>0</v>
      </c>
      <c r="AO70" s="388"/>
      <c r="AP70" s="388"/>
      <c r="AQ70" s="391"/>
      <c r="AR70" s="396"/>
      <c r="AS70" s="397"/>
      <c r="AT70" s="398"/>
      <c r="AU70" s="168">
        <f>RANK(AR69,$AR$65:$AR$76)</f>
        <v>1</v>
      </c>
      <c r="AV70" s="404"/>
      <c r="AW70" s="405"/>
      <c r="AX70" s="404"/>
      <c r="AY70" s="405"/>
      <c r="AZ70" s="409"/>
      <c r="BA70" s="159">
        <f>RANK(AZ69,$AZ$65:$AZ$76)</f>
        <v>1</v>
      </c>
      <c r="BC70" s="384"/>
      <c r="BD70" s="385"/>
      <c r="BE70" s="386"/>
      <c r="BF70" s="386"/>
      <c r="BG70" s="386"/>
      <c r="BH70" s="386"/>
      <c r="BI70" s="386"/>
      <c r="BJ70" s="417"/>
      <c r="BK70" s="418"/>
    </row>
    <row r="71" spans="1:63" ht="13.5" customHeight="1">
      <c r="A71" s="365"/>
      <c r="B71" s="369"/>
      <c r="C71" s="370"/>
      <c r="D71" s="348"/>
      <c r="E71" s="301">
        <f>SUM(H69:H71)</f>
        <v>0</v>
      </c>
      <c r="F71" s="293">
        <f>IF(H71&gt;J71,1,0)</f>
        <v>0</v>
      </c>
      <c r="G71" s="381"/>
      <c r="H71" s="163" t="str">
        <f>IF(AND(R67=0, T67=0), "",T67)</f>
        <v/>
      </c>
      <c r="I71" s="164" t="s">
        <v>127</v>
      </c>
      <c r="J71" s="165" t="str">
        <f>IF(AND(R67=0, T67=0), "",R67)</f>
        <v/>
      </c>
      <c r="K71" s="164"/>
      <c r="L71" s="162">
        <f>IF(J71&gt;H71,1,0)</f>
        <v>0</v>
      </c>
      <c r="M71" s="165"/>
      <c r="N71" s="160"/>
      <c r="O71" s="162"/>
      <c r="P71" s="162"/>
      <c r="Q71" s="374"/>
      <c r="R71" s="375"/>
      <c r="S71" s="375"/>
      <c r="T71" s="375"/>
      <c r="U71" s="375"/>
      <c r="V71" s="376"/>
      <c r="W71" s="162"/>
      <c r="X71" s="161">
        <f>SUM(AA69:AA71)</f>
        <v>0</v>
      </c>
      <c r="Y71" s="162">
        <f>IF(AA71&gt;AC71,1,0)</f>
        <v>0</v>
      </c>
      <c r="Z71" s="381"/>
      <c r="AA71" s="163" t="str">
        <f>+入力!DA27</f>
        <v/>
      </c>
      <c r="AB71" s="164" t="s">
        <v>98</v>
      </c>
      <c r="AC71" s="165" t="str">
        <f>+入力!DE27</f>
        <v/>
      </c>
      <c r="AD71" s="162">
        <f>IF(AC71&gt;AA71,1,0)</f>
        <v>0</v>
      </c>
      <c r="AE71" s="164"/>
      <c r="AF71" s="160"/>
      <c r="AG71" s="166"/>
      <c r="AH71" s="388"/>
      <c r="AI71" s="388"/>
      <c r="AJ71" s="167"/>
      <c r="AK71" s="388"/>
      <c r="AL71" s="404"/>
      <c r="AM71" s="405"/>
      <c r="AN71" s="166"/>
      <c r="AO71" s="388"/>
      <c r="AP71" s="388"/>
      <c r="AQ71" s="391"/>
      <c r="AR71" s="396"/>
      <c r="AS71" s="397"/>
      <c r="AT71" s="398"/>
      <c r="AU71" s="168"/>
      <c r="AV71" s="404"/>
      <c r="AW71" s="405"/>
      <c r="AX71" s="404"/>
      <c r="AY71" s="405"/>
      <c r="AZ71" s="409"/>
      <c r="BA71" s="159"/>
      <c r="BC71" s="384"/>
      <c r="BD71" s="385"/>
      <c r="BE71" s="386"/>
      <c r="BF71" s="386"/>
      <c r="BG71" s="386"/>
      <c r="BH71" s="386"/>
      <c r="BI71" s="386"/>
      <c r="BJ71" s="417"/>
      <c r="BK71" s="418"/>
    </row>
    <row r="72" spans="1:63" s="186" customFormat="1" ht="18.75" customHeight="1">
      <c r="A72" s="366"/>
      <c r="B72" s="382" t="str">
        <f>VLOOKUP(B69,DB!$B$2:$C$49,2,0)</f>
        <v>(長　崎)</v>
      </c>
      <c r="C72" s="383"/>
      <c r="D72" s="310">
        <f>VLOOKUP(B72,DB!$C$2:$D$49,2,0)</f>
        <v>43</v>
      </c>
      <c r="E72" s="302">
        <f>IF(H72=J72,0,1)</f>
        <v>0</v>
      </c>
      <c r="F72" s="299"/>
      <c r="G72" s="178"/>
      <c r="H72" s="173">
        <f>SUM(F69:F71)</f>
        <v>0</v>
      </c>
      <c r="I72" s="173" t="str">
        <f>S68</f>
        <v>-</v>
      </c>
      <c r="J72" s="173">
        <f>SUM(L69:L71)</f>
        <v>0</v>
      </c>
      <c r="K72" s="173"/>
      <c r="L72" s="171"/>
      <c r="M72" s="188"/>
      <c r="N72" s="169"/>
      <c r="O72" s="171"/>
      <c r="P72" s="171"/>
      <c r="Q72" s="377"/>
      <c r="R72" s="378"/>
      <c r="S72" s="378"/>
      <c r="T72" s="378"/>
      <c r="U72" s="378"/>
      <c r="V72" s="379"/>
      <c r="W72" s="171"/>
      <c r="X72" s="170">
        <f>IF(AA72=AC72,0,1)</f>
        <v>0</v>
      </c>
      <c r="Y72" s="171"/>
      <c r="Z72" s="172"/>
      <c r="AA72" s="173">
        <f>SUM(Y69:Y71)</f>
        <v>0</v>
      </c>
      <c r="AB72" s="174" t="s">
        <v>98</v>
      </c>
      <c r="AC72" s="173">
        <f>SUM(AD69:AD71)</f>
        <v>0</v>
      </c>
      <c r="AD72" s="175"/>
      <c r="AE72" s="173"/>
      <c r="AF72" s="177"/>
      <c r="AG72" s="179"/>
      <c r="AH72" s="389"/>
      <c r="AI72" s="389"/>
      <c r="AJ72" s="180"/>
      <c r="AK72" s="389"/>
      <c r="AL72" s="406"/>
      <c r="AM72" s="407"/>
      <c r="AN72" s="179"/>
      <c r="AO72" s="389"/>
      <c r="AP72" s="389"/>
      <c r="AQ72" s="392"/>
      <c r="AR72" s="399"/>
      <c r="AS72" s="400"/>
      <c r="AT72" s="401"/>
      <c r="AU72" s="181"/>
      <c r="AV72" s="406"/>
      <c r="AW72" s="407"/>
      <c r="AX72" s="406"/>
      <c r="AY72" s="407"/>
      <c r="AZ72" s="410"/>
      <c r="BA72" s="189"/>
      <c r="BB72" s="183"/>
      <c r="BC72" s="190"/>
      <c r="BD72" s="219"/>
      <c r="BE72" s="220"/>
      <c r="BF72" s="220"/>
      <c r="BG72" s="419">
        <f>+入力!CY36</f>
        <v>0</v>
      </c>
      <c r="BH72" s="419"/>
      <c r="BI72" s="221"/>
      <c r="BJ72" s="221"/>
      <c r="BK72" s="222"/>
    </row>
    <row r="73" spans="1:63" ht="13.5" customHeight="1">
      <c r="A73" s="364" t="str">
        <f>IF(AF76&lt;6,"",RANK(AG74,$AG$65:$AG$76,1))</f>
        <v/>
      </c>
      <c r="B73" s="367" t="str">
        <f>Z64</f>
        <v>那智ウイングス</v>
      </c>
      <c r="C73" s="368"/>
      <c r="D73" s="347">
        <f>VLOOKUP(B73,DB!$B$2:$D$49,3,0)</f>
        <v>29</v>
      </c>
      <c r="E73" s="300">
        <f>IF(H76&gt;J76,1,0)</f>
        <v>0</v>
      </c>
      <c r="F73" s="296">
        <f>IF(H73&gt;J73,1,0)</f>
        <v>0</v>
      </c>
      <c r="G73" s="380" t="str">
        <f>IF(H76&gt;=2,"○",IF(J76&gt;=2,"●",""))</f>
        <v/>
      </c>
      <c r="H73" s="153" t="str">
        <f>IF(AND(AC65=0, AA65=0), "",AC65)</f>
        <v/>
      </c>
      <c r="I73" s="154" t="s">
        <v>127</v>
      </c>
      <c r="J73" s="155" t="str">
        <f>IF(AND(AA65=0, AC65=0), "",AA65)</f>
        <v/>
      </c>
      <c r="K73" s="154"/>
      <c r="L73" s="152">
        <f>IF(J73&gt;H73,1,0)</f>
        <v>0</v>
      </c>
      <c r="M73" s="155"/>
      <c r="N73" s="156">
        <f>IF(H76&gt;=J76,0,1)</f>
        <v>0</v>
      </c>
      <c r="O73" s="151">
        <f>IF(R76&gt;T76,1,0)</f>
        <v>0</v>
      </c>
      <c r="P73" s="152">
        <f>IF(R73&gt;T73,1,0)</f>
        <v>0</v>
      </c>
      <c r="Q73" s="380" t="str">
        <f>IF(R76&gt;=2,"○",IF(T76&gt;=2,"●",""))</f>
        <v/>
      </c>
      <c r="R73" s="153" t="str">
        <f>IF(AND(AC69=0, AA69=0), "",AC69)</f>
        <v/>
      </c>
      <c r="S73" s="154" t="s">
        <v>127</v>
      </c>
      <c r="T73" s="155" t="str">
        <f>IF(AND(AA69=0, AC69=0), "",AA69)</f>
        <v/>
      </c>
      <c r="U73" s="152">
        <f>IF(T73&gt;R73,1,0)</f>
        <v>0</v>
      </c>
      <c r="V73" s="155"/>
      <c r="W73" s="156">
        <f>IF(R76&gt;=T76,0,1)</f>
        <v>0</v>
      </c>
      <c r="X73" s="152"/>
      <c r="Y73" s="152"/>
      <c r="Z73" s="371"/>
      <c r="AA73" s="372"/>
      <c r="AB73" s="372"/>
      <c r="AC73" s="372"/>
      <c r="AD73" s="372"/>
      <c r="AE73" s="372"/>
      <c r="AF73" s="152"/>
      <c r="AG73" s="157"/>
      <c r="AH73" s="387">
        <f>O76+E76</f>
        <v>0</v>
      </c>
      <c r="AI73" s="387">
        <f>(AK73*2)+AL73</f>
        <v>0</v>
      </c>
      <c r="AJ73" s="156"/>
      <c r="AK73" s="387">
        <f>E73+O73+X73</f>
        <v>0</v>
      </c>
      <c r="AL73" s="402">
        <f>N73+W73+AF73-AN74</f>
        <v>0</v>
      </c>
      <c r="AM73" s="403"/>
      <c r="AN73" s="157"/>
      <c r="AO73" s="387">
        <f>H76+R76+AA76</f>
        <v>0</v>
      </c>
      <c r="AP73" s="387">
        <f>J76+T76+AC76</f>
        <v>0</v>
      </c>
      <c r="AQ73" s="390" t="str">
        <f>IF(AR73=10,"MAX",AR73)</f>
        <v>MAX</v>
      </c>
      <c r="AR73" s="393">
        <f>IF(ISERROR(AO73/AP73),10,(AO73/AP73))</f>
        <v>10</v>
      </c>
      <c r="AS73" s="394"/>
      <c r="AT73" s="395"/>
      <c r="AU73" s="158"/>
      <c r="AV73" s="402">
        <f>E75+O75+X75</f>
        <v>0</v>
      </c>
      <c r="AW73" s="403"/>
      <c r="AX73" s="402">
        <f>N74+W74+AF74</f>
        <v>0</v>
      </c>
      <c r="AY73" s="403"/>
      <c r="AZ73" s="408">
        <f>IF(ISERROR(AV73/AX73),0,(AV73/AX73))</f>
        <v>0</v>
      </c>
      <c r="BA73" s="159"/>
      <c r="BD73" s="191"/>
      <c r="BE73" s="186"/>
      <c r="BF73" s="186"/>
      <c r="BG73" s="419"/>
      <c r="BH73" s="419"/>
      <c r="BI73" s="186"/>
      <c r="BJ73" s="186"/>
      <c r="BK73" s="192"/>
    </row>
    <row r="74" spans="1:63" ht="13.5" customHeight="1">
      <c r="A74" s="365"/>
      <c r="B74" s="369"/>
      <c r="C74" s="370"/>
      <c r="D74" s="348"/>
      <c r="E74" s="301">
        <f>IF(E73=1,0,IF(I76="棄",1,0))</f>
        <v>0</v>
      </c>
      <c r="F74" s="293">
        <f>IF(H74&gt;J74,1,0)</f>
        <v>0</v>
      </c>
      <c r="G74" s="381"/>
      <c r="H74" s="163" t="str">
        <f>IF(AND(AC66=0, AA66=0), "",AC66)</f>
        <v/>
      </c>
      <c r="I74" s="164" t="s">
        <v>127</v>
      </c>
      <c r="J74" s="165" t="str">
        <f>IF(AND(AA66=0, AC66=0), "",AA66)</f>
        <v/>
      </c>
      <c r="K74" s="164"/>
      <c r="L74" s="162">
        <f>IF(J74&gt;H74,1,0)</f>
        <v>0</v>
      </c>
      <c r="M74" s="165"/>
      <c r="N74" s="160">
        <f>SUM(J73:J75)</f>
        <v>0</v>
      </c>
      <c r="O74" s="161">
        <f>IF(O73=1,0,IF(S76="棄",1,0))</f>
        <v>0</v>
      </c>
      <c r="P74" s="162">
        <f>IF(R74&gt;T74,1,0)</f>
        <v>0</v>
      </c>
      <c r="Q74" s="381"/>
      <c r="R74" s="163" t="str">
        <f>IF(AND(AC70=0, AA70=0), "",AC70)</f>
        <v/>
      </c>
      <c r="S74" s="164" t="s">
        <v>127</v>
      </c>
      <c r="T74" s="165" t="str">
        <f>IF(AND(AA70=0, AC70=0), "",AA70)</f>
        <v/>
      </c>
      <c r="U74" s="162">
        <f>IF(T74&gt;R74,1,0)</f>
        <v>0</v>
      </c>
      <c r="V74" s="165"/>
      <c r="W74" s="160">
        <f>SUM(T73:T75)</f>
        <v>0</v>
      </c>
      <c r="X74" s="162"/>
      <c r="Y74" s="162"/>
      <c r="Z74" s="374"/>
      <c r="AA74" s="375"/>
      <c r="AB74" s="375"/>
      <c r="AC74" s="375"/>
      <c r="AD74" s="375"/>
      <c r="AE74" s="375"/>
      <c r="AF74" s="162"/>
      <c r="AG74" s="166">
        <f>AJ74*100+AU74*10+BA74</f>
        <v>111</v>
      </c>
      <c r="AH74" s="388"/>
      <c r="AI74" s="388"/>
      <c r="AJ74" s="167">
        <f>RANK(AI73,$AI$65:$AI$76)</f>
        <v>1</v>
      </c>
      <c r="AK74" s="388"/>
      <c r="AL74" s="404"/>
      <c r="AM74" s="405"/>
      <c r="AN74" s="166">
        <f>E74+O74+X74</f>
        <v>0</v>
      </c>
      <c r="AO74" s="388"/>
      <c r="AP74" s="388"/>
      <c r="AQ74" s="391"/>
      <c r="AR74" s="396"/>
      <c r="AS74" s="397"/>
      <c r="AT74" s="398"/>
      <c r="AU74" s="168">
        <f>RANK(AR73,$AR$65:$AR$76)</f>
        <v>1</v>
      </c>
      <c r="AV74" s="404"/>
      <c r="AW74" s="405"/>
      <c r="AX74" s="404"/>
      <c r="AY74" s="405"/>
      <c r="AZ74" s="409"/>
      <c r="BA74" s="159">
        <f>RANK(AZ73,$AZ$65:$AZ$76)</f>
        <v>1</v>
      </c>
      <c r="BD74" s="193"/>
      <c r="BE74" s="131"/>
      <c r="BF74" s="131"/>
      <c r="BG74" s="419"/>
      <c r="BH74" s="419"/>
      <c r="BI74" s="131"/>
      <c r="BJ74" s="131"/>
      <c r="BK74" s="194"/>
    </row>
    <row r="75" spans="1:63" ht="13.5" customHeight="1">
      <c r="A75" s="365"/>
      <c r="B75" s="369"/>
      <c r="C75" s="370"/>
      <c r="D75" s="348"/>
      <c r="E75" s="301">
        <f>SUM(H73:H75)</f>
        <v>0</v>
      </c>
      <c r="F75" s="293">
        <f>IF(H75&gt;J75,1,0)</f>
        <v>0</v>
      </c>
      <c r="G75" s="381"/>
      <c r="H75" s="163" t="str">
        <f>IF(AND(AC67=0, AA67=0), "",AC67)</f>
        <v/>
      </c>
      <c r="I75" s="164" t="s">
        <v>127</v>
      </c>
      <c r="J75" s="165" t="str">
        <f>IF(AND(AA67=0, AC67=0), "",AA67)</f>
        <v/>
      </c>
      <c r="K75" s="164"/>
      <c r="L75" s="162">
        <f>IF(J75&gt;H75,1,0)</f>
        <v>0</v>
      </c>
      <c r="M75" s="165"/>
      <c r="N75" s="160"/>
      <c r="O75" s="161">
        <f>SUM(R73:R75)</f>
        <v>0</v>
      </c>
      <c r="P75" s="162">
        <f>IF(R75&gt;T75,1,0)</f>
        <v>0</v>
      </c>
      <c r="Q75" s="381"/>
      <c r="R75" s="163" t="str">
        <f>IF(AND(AC71=0, AA71=0), "",AC71)</f>
        <v/>
      </c>
      <c r="S75" s="164" t="s">
        <v>127</v>
      </c>
      <c r="T75" s="165" t="str">
        <f>IF(AND(AA71=0, AC71=0), "",AA71)</f>
        <v/>
      </c>
      <c r="U75" s="162">
        <f>IF(T75&gt;R75,1,0)</f>
        <v>0</v>
      </c>
      <c r="V75" s="165"/>
      <c r="W75" s="160"/>
      <c r="X75" s="162"/>
      <c r="Y75" s="162"/>
      <c r="Z75" s="374"/>
      <c r="AA75" s="375"/>
      <c r="AB75" s="375"/>
      <c r="AC75" s="375"/>
      <c r="AD75" s="375"/>
      <c r="AE75" s="375"/>
      <c r="AF75" s="162"/>
      <c r="AG75" s="166"/>
      <c r="AH75" s="388"/>
      <c r="AI75" s="388"/>
      <c r="AJ75" s="167"/>
      <c r="AK75" s="388"/>
      <c r="AL75" s="404"/>
      <c r="AM75" s="405"/>
      <c r="AN75" s="166"/>
      <c r="AO75" s="388"/>
      <c r="AP75" s="388"/>
      <c r="AQ75" s="391"/>
      <c r="AR75" s="396"/>
      <c r="AS75" s="397"/>
      <c r="AT75" s="398"/>
      <c r="AU75" s="168"/>
      <c r="AV75" s="404"/>
      <c r="AW75" s="405"/>
      <c r="AX75" s="404"/>
      <c r="AY75" s="405"/>
      <c r="AZ75" s="409"/>
      <c r="BA75" s="159"/>
      <c r="BD75" s="193"/>
      <c r="BE75" s="423" t="str">
        <f>+入力!DA35</f>
        <v/>
      </c>
      <c r="BF75" s="423"/>
      <c r="BG75" s="423" t="str">
        <f>+入力!DA36</f>
        <v/>
      </c>
      <c r="BH75" s="423"/>
      <c r="BI75" s="423" t="str">
        <f>+入力!DA37</f>
        <v/>
      </c>
      <c r="BJ75" s="423"/>
      <c r="BK75" s="194"/>
    </row>
    <row r="76" spans="1:63" s="186" customFormat="1" ht="19.5" customHeight="1" thickBot="1">
      <c r="A76" s="431"/>
      <c r="B76" s="382" t="str">
        <f>VLOOKUP(B73,DB!$B$2:$C$49,2,0)</f>
        <v>(和歌山)</v>
      </c>
      <c r="C76" s="383"/>
      <c r="D76" s="310">
        <f>VLOOKUP(B76,DB!$C$2:$D$49,2,0)</f>
        <v>29</v>
      </c>
      <c r="E76" s="303">
        <f>IF(H76=J76,0,1)</f>
        <v>0</v>
      </c>
      <c r="F76" s="304"/>
      <c r="G76" s="196"/>
      <c r="H76" s="197">
        <f>SUM(F73:F75)</f>
        <v>0</v>
      </c>
      <c r="I76" s="197" t="str">
        <f>+AB68</f>
        <v>-</v>
      </c>
      <c r="J76" s="197">
        <f>SUM(L73:L75)</f>
        <v>0</v>
      </c>
      <c r="K76" s="197"/>
      <c r="L76" s="198"/>
      <c r="M76" s="199"/>
      <c r="N76" s="200"/>
      <c r="O76" s="195">
        <f>IF(R76=T76,0,1)</f>
        <v>0</v>
      </c>
      <c r="P76" s="198"/>
      <c r="Q76" s="196"/>
      <c r="R76" s="197">
        <f>SUM(P73:P75)</f>
        <v>0</v>
      </c>
      <c r="S76" s="197" t="str">
        <f>+AB72</f>
        <v>-</v>
      </c>
      <c r="T76" s="197">
        <f>SUM(U73:U75)</f>
        <v>0</v>
      </c>
      <c r="U76" s="201"/>
      <c r="V76" s="202"/>
      <c r="W76" s="203"/>
      <c r="X76" s="201"/>
      <c r="Y76" s="201"/>
      <c r="Z76" s="432"/>
      <c r="AA76" s="433"/>
      <c r="AB76" s="433"/>
      <c r="AC76" s="433"/>
      <c r="AD76" s="433"/>
      <c r="AE76" s="433"/>
      <c r="AF76" s="201">
        <f>SUM(AH65:AH76)</f>
        <v>0</v>
      </c>
      <c r="AG76" s="204"/>
      <c r="AH76" s="420"/>
      <c r="AI76" s="420"/>
      <c r="AJ76" s="205"/>
      <c r="AK76" s="420"/>
      <c r="AL76" s="421"/>
      <c r="AM76" s="422"/>
      <c r="AN76" s="204"/>
      <c r="AO76" s="420"/>
      <c r="AP76" s="420"/>
      <c r="AQ76" s="427"/>
      <c r="AR76" s="428"/>
      <c r="AS76" s="429"/>
      <c r="AT76" s="430"/>
      <c r="AU76" s="206"/>
      <c r="AV76" s="421"/>
      <c r="AW76" s="422"/>
      <c r="AX76" s="421"/>
      <c r="AY76" s="422"/>
      <c r="AZ76" s="426"/>
      <c r="BA76" s="189"/>
      <c r="BB76" s="183"/>
      <c r="BC76" s="190"/>
      <c r="BD76" s="193"/>
      <c r="BE76" s="423"/>
      <c r="BF76" s="423"/>
      <c r="BG76" s="423"/>
      <c r="BH76" s="423"/>
      <c r="BI76" s="423"/>
      <c r="BJ76" s="423"/>
      <c r="BK76" s="194"/>
    </row>
    <row r="77" spans="1:63" ht="17.25">
      <c r="BD77" s="191"/>
      <c r="BE77" s="423"/>
      <c r="BF77" s="423"/>
      <c r="BG77" s="423"/>
      <c r="BH77" s="423"/>
      <c r="BI77" s="423"/>
      <c r="BJ77" s="423"/>
      <c r="BK77" s="192"/>
    </row>
    <row r="78" spans="1:63" ht="25.5" customHeight="1" thickBot="1">
      <c r="A78" s="132" t="s">
        <v>129</v>
      </c>
      <c r="B78" s="132"/>
      <c r="C78" s="349" t="str">
        <f>+'2日目組合せ'!B87</f>
        <v>【カルッツかわさき】</v>
      </c>
      <c r="D78" s="349"/>
      <c r="E78" s="349"/>
      <c r="F78" s="349"/>
      <c r="G78" s="349"/>
      <c r="H78" s="349"/>
      <c r="I78" s="349"/>
      <c r="J78" s="349"/>
      <c r="K78" s="349"/>
      <c r="L78" s="349"/>
      <c r="M78" s="349"/>
      <c r="N78" s="132"/>
      <c r="O78" s="132"/>
      <c r="P78" s="132"/>
      <c r="Q78" s="132"/>
      <c r="R78" s="132"/>
      <c r="S78" s="133" t="str">
        <f>+'2日目組合せ'!D87</f>
        <v>Tコート</v>
      </c>
      <c r="T78" s="132"/>
      <c r="U78" s="132"/>
      <c r="V78" s="132"/>
      <c r="W78" s="134"/>
      <c r="X78" s="134"/>
      <c r="Y78" s="134"/>
      <c r="Z78" s="135"/>
      <c r="AA78" s="135"/>
      <c r="AB78" s="135"/>
      <c r="AC78" s="135"/>
      <c r="AD78" s="134"/>
      <c r="AE78" s="135"/>
      <c r="AF78" s="134"/>
      <c r="AG78" s="134"/>
      <c r="AH78" s="135"/>
      <c r="AI78" s="135"/>
      <c r="AJ78" s="134"/>
      <c r="AK78" s="135"/>
      <c r="AL78" s="135"/>
      <c r="AM78" s="135"/>
      <c r="BD78" s="193"/>
      <c r="BE78" s="435"/>
      <c r="BF78" s="434"/>
      <c r="BG78" s="435"/>
      <c r="BH78" s="434"/>
      <c r="BI78" s="435"/>
      <c r="BJ78" s="434"/>
      <c r="BK78" s="194"/>
    </row>
    <row r="79" spans="1:63" ht="17.25" customHeight="1">
      <c r="A79" s="136" t="s">
        <v>81</v>
      </c>
      <c r="B79" s="350" t="s">
        <v>62</v>
      </c>
      <c r="C79" s="351"/>
      <c r="D79" s="308"/>
      <c r="E79" s="294"/>
      <c r="F79" s="295"/>
      <c r="G79" s="352" t="str">
        <f>+入力!CT43</f>
        <v>粕屋ＪＶＣ</v>
      </c>
      <c r="H79" s="353"/>
      <c r="I79" s="353"/>
      <c r="J79" s="353"/>
      <c r="K79" s="353"/>
      <c r="L79" s="353"/>
      <c r="M79" s="354"/>
      <c r="N79" s="137"/>
      <c r="O79" s="138"/>
      <c r="P79" s="139"/>
      <c r="Q79" s="352" t="str">
        <f>+入力!CT44</f>
        <v>野市東</v>
      </c>
      <c r="R79" s="353"/>
      <c r="S79" s="353"/>
      <c r="T79" s="353"/>
      <c r="U79" s="353"/>
      <c r="V79" s="354"/>
      <c r="W79" s="140"/>
      <c r="X79" s="141"/>
      <c r="Y79" s="140"/>
      <c r="Z79" s="352" t="str">
        <f>+入力!CT45</f>
        <v>ラビッツ</v>
      </c>
      <c r="AA79" s="353"/>
      <c r="AB79" s="353"/>
      <c r="AC79" s="353"/>
      <c r="AD79" s="353"/>
      <c r="AE79" s="353"/>
      <c r="AF79" s="140"/>
      <c r="AG79" s="142" t="s">
        <v>82</v>
      </c>
      <c r="AH79" s="143" t="s">
        <v>83</v>
      </c>
      <c r="AI79" s="143" t="s">
        <v>84</v>
      </c>
      <c r="AJ79" s="144" t="s">
        <v>85</v>
      </c>
      <c r="AK79" s="143" t="s">
        <v>86</v>
      </c>
      <c r="AL79" s="356" t="s">
        <v>87</v>
      </c>
      <c r="AM79" s="357"/>
      <c r="AN79" s="145" t="s">
        <v>88</v>
      </c>
      <c r="AO79" s="146" t="s">
        <v>89</v>
      </c>
      <c r="AP79" s="143" t="s">
        <v>90</v>
      </c>
      <c r="AQ79" s="225" t="s">
        <v>114</v>
      </c>
      <c r="AR79" s="358" t="s">
        <v>91</v>
      </c>
      <c r="AS79" s="359"/>
      <c r="AT79" s="360"/>
      <c r="AU79" s="147" t="s">
        <v>92</v>
      </c>
      <c r="AV79" s="361" t="s">
        <v>93</v>
      </c>
      <c r="AW79" s="362"/>
      <c r="AX79" s="361" t="s">
        <v>94</v>
      </c>
      <c r="AY79" s="362"/>
      <c r="AZ79" s="148" t="s">
        <v>95</v>
      </c>
      <c r="BA79" s="149" t="s">
        <v>96</v>
      </c>
      <c r="BD79" s="10"/>
      <c r="BE79" s="435"/>
      <c r="BF79" s="434"/>
      <c r="BG79" s="435"/>
      <c r="BH79" s="434"/>
      <c r="BI79" s="435"/>
      <c r="BJ79" s="434"/>
      <c r="BK79" s="194"/>
    </row>
    <row r="80" spans="1:63" ht="13.5" customHeight="1">
      <c r="A80" s="364" t="str">
        <f>IF(AF91&lt;6,"",RANK(AG81,$AG$81:$AG$91,1))</f>
        <v/>
      </c>
      <c r="B80" s="367" t="str">
        <f>G79</f>
        <v>粕屋ＪＶＣ</v>
      </c>
      <c r="C80" s="368"/>
      <c r="D80" s="347">
        <f>VLOOKUP(B80,DB!$B$2:$D$49,3,0)</f>
        <v>41</v>
      </c>
      <c r="E80" s="296"/>
      <c r="F80" s="296"/>
      <c r="G80" s="371"/>
      <c r="H80" s="372"/>
      <c r="I80" s="372"/>
      <c r="J80" s="372"/>
      <c r="K80" s="372"/>
      <c r="L80" s="372"/>
      <c r="M80" s="373"/>
      <c r="N80" s="150"/>
      <c r="O80" s="151">
        <f>IF(R83&gt;T83,1,0)</f>
        <v>0</v>
      </c>
      <c r="P80" s="152">
        <f>IF(R80&gt;T80,1,0)</f>
        <v>0</v>
      </c>
      <c r="Q80" s="380" t="str">
        <f>IF(R83&gt;=2,"○",IF(T83&gt;=2,"●",""))</f>
        <v/>
      </c>
      <c r="R80" s="153" t="str">
        <f>+入力!DA10</f>
        <v/>
      </c>
      <c r="S80" s="154" t="s">
        <v>63</v>
      </c>
      <c r="T80" s="155" t="str">
        <f>+入力!DE10</f>
        <v/>
      </c>
      <c r="U80" s="152">
        <f>IF(T80&gt;R80,1,0)</f>
        <v>0</v>
      </c>
      <c r="V80" s="155"/>
      <c r="W80" s="156">
        <f>IF(R83&gt;=T83,0,1)</f>
        <v>0</v>
      </c>
      <c r="X80" s="151">
        <f>IF(AA83&gt;AC83,1,0)</f>
        <v>0</v>
      </c>
      <c r="Y80" s="152">
        <f>IF(AA80&gt;AC80,1,0)</f>
        <v>0</v>
      </c>
      <c r="Z80" s="380" t="str">
        <f>IF(AA83&gt;=2,"○",IF(AC83&gt;=2,"●",""))</f>
        <v/>
      </c>
      <c r="AA80" s="153" t="str">
        <f>+入力!DA20</f>
        <v/>
      </c>
      <c r="AB80" s="154" t="s">
        <v>63</v>
      </c>
      <c r="AC80" s="155" t="str">
        <f>+入力!DE20</f>
        <v/>
      </c>
      <c r="AD80" s="152">
        <f>IF(AC80&gt;AA80,1,0)</f>
        <v>0</v>
      </c>
      <c r="AE80" s="154"/>
      <c r="AF80" s="156">
        <f>IF(AA83&gt;=AC83,0,1)</f>
        <v>0</v>
      </c>
      <c r="AG80" s="157"/>
      <c r="AH80" s="387">
        <f>O83+X83</f>
        <v>0</v>
      </c>
      <c r="AI80" s="387">
        <f>(AK80*2)+AL80</f>
        <v>0</v>
      </c>
      <c r="AJ80" s="156"/>
      <c r="AK80" s="387">
        <f>E80+O80+X80</f>
        <v>0</v>
      </c>
      <c r="AL80" s="402">
        <f>N80+W80+AF80-AN81</f>
        <v>0</v>
      </c>
      <c r="AM80" s="403"/>
      <c r="AN80" s="157"/>
      <c r="AO80" s="387">
        <f>H83+R83+AA83</f>
        <v>0</v>
      </c>
      <c r="AP80" s="387">
        <f>J83+T83+AC83</f>
        <v>0</v>
      </c>
      <c r="AQ80" s="390" t="str">
        <f>IF(AR80=10,"MAX",AR80)</f>
        <v>MAX</v>
      </c>
      <c r="AR80" s="393">
        <f>IF(ISERROR(AO80/AP80),10,(AO80/AP80))</f>
        <v>10</v>
      </c>
      <c r="AS80" s="394"/>
      <c r="AT80" s="395"/>
      <c r="AU80" s="158"/>
      <c r="AV80" s="402">
        <f>E82+O82+X82</f>
        <v>0</v>
      </c>
      <c r="AW80" s="403"/>
      <c r="AX80" s="402">
        <f>N81+W81+AF81</f>
        <v>0</v>
      </c>
      <c r="AY80" s="403"/>
      <c r="AZ80" s="408">
        <f>IF(ISERROR(AV80/AX80),0,(AV80/AX80))</f>
        <v>0</v>
      </c>
      <c r="BA80" s="159"/>
      <c r="BB80" s="183"/>
      <c r="BC80" s="190"/>
      <c r="BD80" s="10"/>
      <c r="BE80" s="436" t="str">
        <f>+入力!DE35</f>
        <v/>
      </c>
      <c r="BF80" s="436"/>
      <c r="BG80" s="436" t="str">
        <f>+入力!DE36</f>
        <v/>
      </c>
      <c r="BH80" s="436"/>
      <c r="BI80" s="436" t="str">
        <f>+入力!DE37</f>
        <v/>
      </c>
      <c r="BJ80" s="436"/>
      <c r="BK80" s="194"/>
    </row>
    <row r="81" spans="1:63" ht="13.5" customHeight="1">
      <c r="A81" s="365"/>
      <c r="B81" s="369"/>
      <c r="C81" s="370"/>
      <c r="D81" s="348"/>
      <c r="E81" s="297"/>
      <c r="G81" s="374"/>
      <c r="H81" s="375"/>
      <c r="I81" s="375"/>
      <c r="J81" s="375"/>
      <c r="K81" s="375"/>
      <c r="L81" s="375"/>
      <c r="M81" s="376"/>
      <c r="N81" s="160"/>
      <c r="O81" s="161">
        <f>IF(O80=1,0,IF(S83="棄",1,0))</f>
        <v>0</v>
      </c>
      <c r="P81" s="162">
        <f>IF(R81&gt;T81,1,0)</f>
        <v>0</v>
      </c>
      <c r="Q81" s="381"/>
      <c r="R81" s="163" t="str">
        <f>+入力!DA11</f>
        <v/>
      </c>
      <c r="S81" s="164" t="s">
        <v>98</v>
      </c>
      <c r="T81" s="165" t="str">
        <f>+入力!DE11</f>
        <v/>
      </c>
      <c r="U81" s="162">
        <f>IF(T81&gt;R81,1,0)</f>
        <v>0</v>
      </c>
      <c r="V81" s="165"/>
      <c r="W81" s="160">
        <f>SUM(T80:T82)</f>
        <v>0</v>
      </c>
      <c r="X81" s="161">
        <f>IF(X80=1,0,IF(AB83="棄",1,0))</f>
        <v>0</v>
      </c>
      <c r="Y81" s="162">
        <f>IF(AA81&gt;AC81,1,0)</f>
        <v>0</v>
      </c>
      <c r="Z81" s="381"/>
      <c r="AA81" s="163" t="str">
        <f>+入力!DA21</f>
        <v/>
      </c>
      <c r="AB81" s="164" t="s">
        <v>98</v>
      </c>
      <c r="AC81" s="165" t="str">
        <f>+入力!DE21</f>
        <v/>
      </c>
      <c r="AD81" s="162">
        <f>IF(AC81&gt;AA81,1,0)</f>
        <v>0</v>
      </c>
      <c r="AE81" s="164"/>
      <c r="AF81" s="162">
        <f>SUM(AC80:AC82)</f>
        <v>0</v>
      </c>
      <c r="AG81" s="166">
        <f>AJ81*100+AU81*10+BA81</f>
        <v>111</v>
      </c>
      <c r="AH81" s="388"/>
      <c r="AI81" s="388"/>
      <c r="AJ81" s="167">
        <f>RANK(AI80,$AI$80:$AI$91)</f>
        <v>1</v>
      </c>
      <c r="AK81" s="388"/>
      <c r="AL81" s="404"/>
      <c r="AM81" s="405"/>
      <c r="AN81" s="166">
        <f>E81+O81+X81</f>
        <v>0</v>
      </c>
      <c r="AO81" s="388"/>
      <c r="AP81" s="388"/>
      <c r="AQ81" s="391"/>
      <c r="AR81" s="396"/>
      <c r="AS81" s="397"/>
      <c r="AT81" s="398"/>
      <c r="AU81" s="168">
        <f>RANK(AR80,$AR$80:$AR$91)</f>
        <v>1</v>
      </c>
      <c r="AV81" s="404"/>
      <c r="AW81" s="405"/>
      <c r="AX81" s="404"/>
      <c r="AY81" s="405"/>
      <c r="AZ81" s="409"/>
      <c r="BA81" s="159">
        <f>RANK(AZ80,$AZ$80:$AZ$91)</f>
        <v>1</v>
      </c>
      <c r="BD81" s="10"/>
      <c r="BE81" s="436"/>
      <c r="BF81" s="436"/>
      <c r="BG81" s="436"/>
      <c r="BH81" s="436"/>
      <c r="BI81" s="436"/>
      <c r="BJ81" s="436"/>
      <c r="BK81" s="194"/>
    </row>
    <row r="82" spans="1:63" ht="13.5" customHeight="1">
      <c r="A82" s="365"/>
      <c r="B82" s="369"/>
      <c r="C82" s="370"/>
      <c r="D82" s="348"/>
      <c r="E82" s="297"/>
      <c r="G82" s="374"/>
      <c r="H82" s="375"/>
      <c r="I82" s="375"/>
      <c r="J82" s="375"/>
      <c r="K82" s="375"/>
      <c r="L82" s="375"/>
      <c r="M82" s="376"/>
      <c r="N82" s="160"/>
      <c r="O82" s="161">
        <f>SUM(R80:R82)</f>
        <v>0</v>
      </c>
      <c r="P82" s="162">
        <f>IF(R82&gt;T82,1,0)</f>
        <v>0</v>
      </c>
      <c r="Q82" s="381"/>
      <c r="R82" s="163" t="str">
        <f>+入力!DA12</f>
        <v/>
      </c>
      <c r="S82" s="164" t="s">
        <v>98</v>
      </c>
      <c r="T82" s="165" t="str">
        <f>+入力!DE12</f>
        <v/>
      </c>
      <c r="U82" s="162">
        <f>IF(T82&gt;R82,1,0)</f>
        <v>0</v>
      </c>
      <c r="V82" s="165"/>
      <c r="W82" s="160"/>
      <c r="X82" s="161">
        <f>SUM(AA80:AA82)</f>
        <v>0</v>
      </c>
      <c r="Y82" s="162">
        <f>IF(AA82&gt;AC82,1,0)</f>
        <v>0</v>
      </c>
      <c r="Z82" s="381"/>
      <c r="AA82" s="163" t="str">
        <f>+入力!DA22</f>
        <v/>
      </c>
      <c r="AB82" s="164" t="s">
        <v>98</v>
      </c>
      <c r="AC82" s="165" t="str">
        <f>+入力!DE22</f>
        <v/>
      </c>
      <c r="AD82" s="162">
        <f>IF(AC82&gt;AA82,1,0)</f>
        <v>0</v>
      </c>
      <c r="AE82" s="164"/>
      <c r="AF82" s="162"/>
      <c r="AG82" s="166"/>
      <c r="AH82" s="388"/>
      <c r="AI82" s="388"/>
      <c r="AJ82" s="167"/>
      <c r="AK82" s="388"/>
      <c r="AL82" s="404"/>
      <c r="AM82" s="405"/>
      <c r="AN82" s="166"/>
      <c r="AO82" s="388"/>
      <c r="AP82" s="388"/>
      <c r="AQ82" s="391"/>
      <c r="AR82" s="396"/>
      <c r="AS82" s="397"/>
      <c r="AT82" s="398"/>
      <c r="AU82" s="168"/>
      <c r="AV82" s="404"/>
      <c r="AW82" s="405"/>
      <c r="AX82" s="404"/>
      <c r="AY82" s="405"/>
      <c r="AZ82" s="409"/>
      <c r="BA82" s="159"/>
      <c r="BD82" s="10"/>
      <c r="BE82" s="436"/>
      <c r="BF82" s="436"/>
      <c r="BG82" s="436"/>
      <c r="BH82" s="436"/>
      <c r="BI82" s="436"/>
      <c r="BJ82" s="436"/>
      <c r="BK82" s="194"/>
    </row>
    <row r="83" spans="1:63" s="186" customFormat="1" ht="18.75" customHeight="1">
      <c r="A83" s="366"/>
      <c r="B83" s="382" t="str">
        <f>VLOOKUP(B80,DB!$B$2:$C$49,2,0)</f>
        <v>(福　岡)</v>
      </c>
      <c r="C83" s="383"/>
      <c r="D83" s="310">
        <f>VLOOKUP(B83,DB!$C$2:$D$49,2,0)</f>
        <v>41</v>
      </c>
      <c r="E83" s="298" t="s">
        <v>63</v>
      </c>
      <c r="F83" s="299"/>
      <c r="G83" s="377"/>
      <c r="H83" s="378"/>
      <c r="I83" s="378"/>
      <c r="J83" s="378"/>
      <c r="K83" s="378"/>
      <c r="L83" s="378"/>
      <c r="M83" s="379"/>
      <c r="N83" s="169"/>
      <c r="O83" s="170">
        <f>IF(R83=T83,0,1)</f>
        <v>0</v>
      </c>
      <c r="P83" s="171"/>
      <c r="Q83" s="172"/>
      <c r="R83" s="173">
        <f>SUM(P80:P82)</f>
        <v>0</v>
      </c>
      <c r="S83" s="174" t="s">
        <v>98</v>
      </c>
      <c r="T83" s="173">
        <f>SUM(U80:U82)</f>
        <v>0</v>
      </c>
      <c r="U83" s="175"/>
      <c r="V83" s="176"/>
      <c r="W83" s="177"/>
      <c r="X83" s="170">
        <f>IF(AA83=AC83,0,1)</f>
        <v>0</v>
      </c>
      <c r="Y83" s="175"/>
      <c r="Z83" s="178"/>
      <c r="AA83" s="173">
        <f>SUM(Y80:Y82)</f>
        <v>0</v>
      </c>
      <c r="AB83" s="174" t="s">
        <v>98</v>
      </c>
      <c r="AC83" s="173">
        <f>SUM(AD80:AD82)</f>
        <v>0</v>
      </c>
      <c r="AD83" s="175"/>
      <c r="AE83" s="173"/>
      <c r="AF83" s="175"/>
      <c r="AG83" s="179"/>
      <c r="AH83" s="389"/>
      <c r="AI83" s="389"/>
      <c r="AJ83" s="180"/>
      <c r="AK83" s="389"/>
      <c r="AL83" s="406"/>
      <c r="AM83" s="407"/>
      <c r="AN83" s="179"/>
      <c r="AO83" s="389"/>
      <c r="AP83" s="389"/>
      <c r="AQ83" s="392"/>
      <c r="AR83" s="399"/>
      <c r="AS83" s="400"/>
      <c r="AT83" s="401"/>
      <c r="AU83" s="181"/>
      <c r="AV83" s="406"/>
      <c r="AW83" s="407"/>
      <c r="AX83" s="406"/>
      <c r="AY83" s="407"/>
      <c r="AZ83" s="410"/>
      <c r="BA83" s="182"/>
      <c r="BB83" s="130"/>
      <c r="BC83" s="129"/>
      <c r="BD83" s="10"/>
      <c r="BE83" s="223"/>
      <c r="BF83" s="223"/>
      <c r="BG83" s="440">
        <f>+入力!DG36</f>
        <v>0</v>
      </c>
      <c r="BH83" s="440"/>
      <c r="BI83" s="223"/>
      <c r="BJ83" s="223"/>
      <c r="BK83" s="194"/>
    </row>
    <row r="84" spans="1:63" ht="13.5" customHeight="1">
      <c r="A84" s="364" t="str">
        <f>IF(AF91&lt;6,"",RANK(AG85,$AG$81:$AG$91,1))</f>
        <v/>
      </c>
      <c r="B84" s="367" t="str">
        <f>Q79</f>
        <v>野市東</v>
      </c>
      <c r="C84" s="368"/>
      <c r="D84" s="347">
        <f>VLOOKUP(B84,DB!$B$2:$D$49,3,0)</f>
        <v>40</v>
      </c>
      <c r="E84" s="300">
        <f>IF(H87&gt;J87,1,0)</f>
        <v>0</v>
      </c>
      <c r="F84" s="296">
        <f>IF(H84&gt;J84,1,0)</f>
        <v>0</v>
      </c>
      <c r="G84" s="380" t="str">
        <f>IF(H87&gt;=2,"○",IF(J87&gt;=2,"●",""))</f>
        <v/>
      </c>
      <c r="H84" s="153" t="str">
        <f>IF(AND(R80=0, T80=0), "",T80)</f>
        <v/>
      </c>
      <c r="I84" s="154" t="s">
        <v>63</v>
      </c>
      <c r="J84" s="155" t="str">
        <f>IF(AND(R80=0, T80=0), "",R80)</f>
        <v/>
      </c>
      <c r="K84" s="154"/>
      <c r="L84" s="152">
        <f>IF(J84&gt;H84,1,0)</f>
        <v>0</v>
      </c>
      <c r="M84" s="155"/>
      <c r="N84" s="156">
        <f>IF(H87&gt;=J87,0,1)</f>
        <v>0</v>
      </c>
      <c r="O84" s="152"/>
      <c r="P84" s="152"/>
      <c r="Q84" s="371"/>
      <c r="R84" s="372"/>
      <c r="S84" s="372"/>
      <c r="T84" s="372"/>
      <c r="U84" s="372"/>
      <c r="V84" s="373"/>
      <c r="W84" s="152"/>
      <c r="X84" s="151">
        <f>IF(AA87&gt;AC87,1,0)</f>
        <v>0</v>
      </c>
      <c r="Y84" s="152">
        <f>IF(AA84&gt;AC84,1,0)</f>
        <v>0</v>
      </c>
      <c r="Z84" s="380" t="str">
        <f>IF(AA87&gt;=2,"○",IF(AC87&gt;=2,"●",""))</f>
        <v/>
      </c>
      <c r="AA84" s="153" t="str">
        <f>+入力!DA30</f>
        <v/>
      </c>
      <c r="AB84" s="154" t="s">
        <v>63</v>
      </c>
      <c r="AC84" s="155" t="str">
        <f>+入力!DE30</f>
        <v/>
      </c>
      <c r="AD84" s="152">
        <f>IF(AC84&gt;AA84,1,0)</f>
        <v>0</v>
      </c>
      <c r="AE84" s="154"/>
      <c r="AF84" s="156">
        <f>IF(AA87&gt;=AC87,0,1)</f>
        <v>0</v>
      </c>
      <c r="AG84" s="157"/>
      <c r="AH84" s="387">
        <f>E87+X87</f>
        <v>0</v>
      </c>
      <c r="AI84" s="387">
        <f>(AK84*2)+AL84</f>
        <v>0</v>
      </c>
      <c r="AJ84" s="156"/>
      <c r="AK84" s="387">
        <f>E84+O84+X84</f>
        <v>0</v>
      </c>
      <c r="AL84" s="402">
        <f>N84+W84+AF84-AN85</f>
        <v>0</v>
      </c>
      <c r="AM84" s="403"/>
      <c r="AN84" s="157"/>
      <c r="AO84" s="387">
        <f>H87+R87+AA87</f>
        <v>0</v>
      </c>
      <c r="AP84" s="387">
        <f>J87+T87+AC87</f>
        <v>0</v>
      </c>
      <c r="AQ84" s="390" t="str">
        <f>IF(AR84=10,"MAX",AR84)</f>
        <v>MAX</v>
      </c>
      <c r="AR84" s="393">
        <f>IF(ISERROR(AO84/AP84),10,(AO84/AP84))</f>
        <v>10</v>
      </c>
      <c r="AS84" s="394"/>
      <c r="AT84" s="395"/>
      <c r="AU84" s="158"/>
      <c r="AV84" s="402">
        <f>E86+O86+X86</f>
        <v>0</v>
      </c>
      <c r="AW84" s="403"/>
      <c r="AX84" s="402">
        <f>N85+W85+AF85</f>
        <v>0</v>
      </c>
      <c r="AY84" s="403"/>
      <c r="AZ84" s="408">
        <f>IF(ISERROR(AV84/AX84),0,(AV84/AX84))</f>
        <v>0</v>
      </c>
      <c r="BA84" s="187"/>
      <c r="BD84" s="10"/>
      <c r="BE84" s="223"/>
      <c r="BF84" s="223"/>
      <c r="BG84" s="440"/>
      <c r="BH84" s="440"/>
      <c r="BI84" s="223"/>
      <c r="BJ84" s="223"/>
      <c r="BK84" s="194"/>
    </row>
    <row r="85" spans="1:63" ht="13.5" customHeight="1">
      <c r="A85" s="365"/>
      <c r="B85" s="369"/>
      <c r="C85" s="370"/>
      <c r="D85" s="348"/>
      <c r="E85" s="301">
        <f>IF(E84=1,0,IF(I87="棄",1,0))</f>
        <v>0</v>
      </c>
      <c r="F85" s="293">
        <f>IF(H85&gt;J85,1,0)</f>
        <v>0</v>
      </c>
      <c r="G85" s="381"/>
      <c r="H85" s="163" t="str">
        <f>IF(AND(R81=0, T81=0), "",T81)</f>
        <v/>
      </c>
      <c r="I85" s="164" t="s">
        <v>63</v>
      </c>
      <c r="J85" s="165" t="str">
        <f>IF(AND(R81=0, T81=0), "",R81)</f>
        <v/>
      </c>
      <c r="K85" s="164"/>
      <c r="L85" s="162">
        <f>IF(J85&gt;H85,1,0)</f>
        <v>0</v>
      </c>
      <c r="M85" s="165"/>
      <c r="N85" s="160">
        <f>SUM(J84:J86)</f>
        <v>0</v>
      </c>
      <c r="O85" s="162"/>
      <c r="P85" s="162"/>
      <c r="Q85" s="374"/>
      <c r="R85" s="375"/>
      <c r="S85" s="375"/>
      <c r="T85" s="375"/>
      <c r="U85" s="375"/>
      <c r="V85" s="376"/>
      <c r="W85" s="162"/>
      <c r="X85" s="161">
        <f>IF(X84=1,0,IF(AB87="棄",1,0))</f>
        <v>0</v>
      </c>
      <c r="Y85" s="162">
        <f>IF(AA85&gt;AC85,1,0)</f>
        <v>0</v>
      </c>
      <c r="Z85" s="381"/>
      <c r="AA85" s="163" t="str">
        <f>+入力!DA31</f>
        <v/>
      </c>
      <c r="AB85" s="164" t="s">
        <v>98</v>
      </c>
      <c r="AC85" s="165" t="str">
        <f>+入力!DE31</f>
        <v/>
      </c>
      <c r="AD85" s="162">
        <f>IF(AC85&gt;AA85,1,0)</f>
        <v>0</v>
      </c>
      <c r="AE85" s="164"/>
      <c r="AF85" s="160">
        <f>SUM(AC84:AC86)</f>
        <v>0</v>
      </c>
      <c r="AG85" s="166">
        <f>AJ85*100+AU85*10+BA85</f>
        <v>111</v>
      </c>
      <c r="AH85" s="388"/>
      <c r="AI85" s="388"/>
      <c r="AJ85" s="167">
        <f>RANK(AI84,$AI$80:$AI$91)</f>
        <v>1</v>
      </c>
      <c r="AK85" s="388"/>
      <c r="AL85" s="404"/>
      <c r="AM85" s="405"/>
      <c r="AN85" s="166">
        <f>E85+O85+X85</f>
        <v>0</v>
      </c>
      <c r="AO85" s="388"/>
      <c r="AP85" s="388"/>
      <c r="AQ85" s="391"/>
      <c r="AR85" s="396"/>
      <c r="AS85" s="397"/>
      <c r="AT85" s="398"/>
      <c r="AU85" s="168">
        <f>RANK(AR84,$AR$80:$AR$91)</f>
        <v>1</v>
      </c>
      <c r="AV85" s="404"/>
      <c r="AW85" s="405"/>
      <c r="AX85" s="404"/>
      <c r="AY85" s="405"/>
      <c r="AZ85" s="409"/>
      <c r="BA85" s="159">
        <f>RANK(AZ84,$AZ$80:$AZ$91)</f>
        <v>1</v>
      </c>
      <c r="BD85" s="10"/>
      <c r="BE85" s="223"/>
      <c r="BF85" s="223"/>
      <c r="BG85" s="440"/>
      <c r="BH85" s="440"/>
      <c r="BI85" s="223"/>
      <c r="BJ85" s="223"/>
      <c r="BK85" s="194"/>
    </row>
    <row r="86" spans="1:63" ht="13.5" customHeight="1">
      <c r="A86" s="365"/>
      <c r="B86" s="369"/>
      <c r="C86" s="370"/>
      <c r="D86" s="348"/>
      <c r="E86" s="301">
        <f>SUM(H84:H86)</f>
        <v>0</v>
      </c>
      <c r="F86" s="293">
        <f>IF(H86&gt;J86,1,0)</f>
        <v>0</v>
      </c>
      <c r="G86" s="381"/>
      <c r="H86" s="163" t="str">
        <f>IF(AND(R82=0, T82=0), "",T82)</f>
        <v/>
      </c>
      <c r="I86" s="164" t="s">
        <v>63</v>
      </c>
      <c r="J86" s="165" t="str">
        <f>IF(AND(R82=0, T82=0), "",R82)</f>
        <v/>
      </c>
      <c r="K86" s="164"/>
      <c r="L86" s="162">
        <f>IF(J86&gt;H86,1,0)</f>
        <v>0</v>
      </c>
      <c r="M86" s="165"/>
      <c r="N86" s="160"/>
      <c r="O86" s="162"/>
      <c r="P86" s="162"/>
      <c r="Q86" s="374"/>
      <c r="R86" s="375"/>
      <c r="S86" s="375"/>
      <c r="T86" s="375"/>
      <c r="U86" s="375"/>
      <c r="V86" s="376"/>
      <c r="W86" s="162"/>
      <c r="X86" s="161">
        <f>SUM(AA84:AA86)</f>
        <v>0</v>
      </c>
      <c r="Y86" s="162">
        <f>IF(AA86&gt;AC86,1,0)</f>
        <v>0</v>
      </c>
      <c r="Z86" s="381"/>
      <c r="AA86" s="163" t="str">
        <f>+入力!DA32</f>
        <v/>
      </c>
      <c r="AB86" s="164" t="s">
        <v>98</v>
      </c>
      <c r="AC86" s="165" t="str">
        <f>+入力!DE32</f>
        <v/>
      </c>
      <c r="AD86" s="162">
        <f>IF(AC86&gt;AA86,1,0)</f>
        <v>0</v>
      </c>
      <c r="AE86" s="164"/>
      <c r="AF86" s="160"/>
      <c r="AG86" s="166"/>
      <c r="AH86" s="388"/>
      <c r="AI86" s="388"/>
      <c r="AJ86" s="167"/>
      <c r="AK86" s="388"/>
      <c r="AL86" s="404"/>
      <c r="AM86" s="405"/>
      <c r="AN86" s="166"/>
      <c r="AO86" s="388"/>
      <c r="AP86" s="388"/>
      <c r="AQ86" s="391"/>
      <c r="AR86" s="396"/>
      <c r="AS86" s="397"/>
      <c r="AT86" s="398"/>
      <c r="AU86" s="168"/>
      <c r="AV86" s="404"/>
      <c r="AW86" s="405"/>
      <c r="AX86" s="404"/>
      <c r="AY86" s="405"/>
      <c r="AZ86" s="409"/>
      <c r="BA86" s="159"/>
      <c r="BC86" s="441" t="str">
        <f>IF(BG83&gt;BG72,"W","L")</f>
        <v>L</v>
      </c>
      <c r="BD86" s="385" t="str">
        <f>IF(AH80+AH84+AH88=6,入力!DH36,"")</f>
        <v/>
      </c>
      <c r="BE86" s="386"/>
      <c r="BF86" s="386"/>
      <c r="BG86" s="386"/>
      <c r="BH86" s="386"/>
      <c r="BI86" s="386"/>
      <c r="BJ86" s="215"/>
      <c r="BK86" s="216"/>
    </row>
    <row r="87" spans="1:63" s="186" customFormat="1" ht="18.75" customHeight="1">
      <c r="A87" s="366"/>
      <c r="B87" s="382" t="str">
        <f>VLOOKUP(B84,DB!$B$2:$C$49,2,0)</f>
        <v>(高　知)</v>
      </c>
      <c r="C87" s="383"/>
      <c r="D87" s="310">
        <f>VLOOKUP(B87,DB!$C$2:$D$49,2,0)</f>
        <v>40</v>
      </c>
      <c r="E87" s="302">
        <f>IF(H87=J87,0,1)</f>
        <v>0</v>
      </c>
      <c r="F87" s="299"/>
      <c r="G87" s="178"/>
      <c r="H87" s="173">
        <f>SUM(F84:F86)</f>
        <v>0</v>
      </c>
      <c r="I87" s="173" t="str">
        <f>S83</f>
        <v>-</v>
      </c>
      <c r="J87" s="173">
        <f>SUM(L84:L86)</f>
        <v>0</v>
      </c>
      <c r="K87" s="173"/>
      <c r="L87" s="171"/>
      <c r="M87" s="188"/>
      <c r="N87" s="169"/>
      <c r="O87" s="171"/>
      <c r="P87" s="171"/>
      <c r="Q87" s="377"/>
      <c r="R87" s="378"/>
      <c r="S87" s="378"/>
      <c r="T87" s="378"/>
      <c r="U87" s="378"/>
      <c r="V87" s="379"/>
      <c r="W87" s="171"/>
      <c r="X87" s="170">
        <f>IF(AA87=AC87,0,1)</f>
        <v>0</v>
      </c>
      <c r="Y87" s="171"/>
      <c r="Z87" s="172"/>
      <c r="AA87" s="173">
        <f>SUM(Y84:Y86)</f>
        <v>0</v>
      </c>
      <c r="AB87" s="174" t="s">
        <v>98</v>
      </c>
      <c r="AC87" s="173">
        <f>SUM(AD84:AD86)</f>
        <v>0</v>
      </c>
      <c r="AD87" s="175"/>
      <c r="AE87" s="173"/>
      <c r="AF87" s="177"/>
      <c r="AG87" s="179"/>
      <c r="AH87" s="389"/>
      <c r="AI87" s="389"/>
      <c r="AJ87" s="180"/>
      <c r="AK87" s="389"/>
      <c r="AL87" s="406"/>
      <c r="AM87" s="407"/>
      <c r="AN87" s="179"/>
      <c r="AO87" s="389"/>
      <c r="AP87" s="389"/>
      <c r="AQ87" s="392"/>
      <c r="AR87" s="399"/>
      <c r="AS87" s="400"/>
      <c r="AT87" s="401"/>
      <c r="AU87" s="181"/>
      <c r="AV87" s="406"/>
      <c r="AW87" s="407"/>
      <c r="AX87" s="406"/>
      <c r="AY87" s="407"/>
      <c r="AZ87" s="410"/>
      <c r="BA87" s="189"/>
      <c r="BB87" s="183"/>
      <c r="BC87" s="441"/>
      <c r="BD87" s="385"/>
      <c r="BE87" s="386"/>
      <c r="BF87" s="386"/>
      <c r="BG87" s="386"/>
      <c r="BH87" s="386"/>
      <c r="BI87" s="386"/>
      <c r="BJ87" s="417" t="str">
        <f>IFERROR(VLOOKUP(BD86,DB!$B$2:$C$49,2,0),"")</f>
        <v/>
      </c>
      <c r="BK87" s="418"/>
    </row>
    <row r="88" spans="1:63" ht="13.5" customHeight="1">
      <c r="A88" s="364" t="str">
        <f>IF(AF91&lt;6,"",RANK(AG89,$AG$81:$AG$91,1))</f>
        <v/>
      </c>
      <c r="B88" s="367" t="str">
        <f>Z79</f>
        <v>ラビッツ</v>
      </c>
      <c r="C88" s="368"/>
      <c r="D88" s="347">
        <f>VLOOKUP(B88,DB!$B$2:$D$49,3,0)</f>
        <v>46</v>
      </c>
      <c r="E88" s="300">
        <f>IF(H91&gt;J91,1,0)</f>
        <v>0</v>
      </c>
      <c r="F88" s="296">
        <f>IF(H88&gt;J88,1,0)</f>
        <v>0</v>
      </c>
      <c r="G88" s="380" t="str">
        <f>IF(H91&gt;=2,"○",IF(J91&gt;=2,"●",""))</f>
        <v/>
      </c>
      <c r="H88" s="153" t="str">
        <f>IF(AND(AC80=0, AA80=0), "",AC80)</f>
        <v/>
      </c>
      <c r="I88" s="154" t="s">
        <v>63</v>
      </c>
      <c r="J88" s="155" t="str">
        <f>IF(AND(AA80=0, AC80=0), "",AA80)</f>
        <v/>
      </c>
      <c r="K88" s="154"/>
      <c r="L88" s="152">
        <f>IF(J88&gt;H88,1,0)</f>
        <v>0</v>
      </c>
      <c r="M88" s="155"/>
      <c r="N88" s="156">
        <f>IF(H91&gt;=J91,0,1)</f>
        <v>0</v>
      </c>
      <c r="O88" s="151">
        <f>IF(R91&gt;T91,1,0)</f>
        <v>0</v>
      </c>
      <c r="P88" s="152">
        <f>IF(R88&gt;T88,1,0)</f>
        <v>0</v>
      </c>
      <c r="Q88" s="380" t="str">
        <f>IF(R91&gt;=2,"○",IF(T91&gt;=2,"●",""))</f>
        <v/>
      </c>
      <c r="R88" s="153" t="str">
        <f>IF(AND(AC84=0, AA84=0), "",AC84)</f>
        <v/>
      </c>
      <c r="S88" s="154" t="s">
        <v>63</v>
      </c>
      <c r="T88" s="155" t="str">
        <f>IF(AND(AA84=0, AC84=0), "",AA84)</f>
        <v/>
      </c>
      <c r="U88" s="152">
        <f>IF(T88&gt;R88,1,0)</f>
        <v>0</v>
      </c>
      <c r="V88" s="155"/>
      <c r="W88" s="156">
        <f>IF(R91&gt;=T91,0,1)</f>
        <v>0</v>
      </c>
      <c r="X88" s="152"/>
      <c r="Y88" s="152"/>
      <c r="Z88" s="371"/>
      <c r="AA88" s="372"/>
      <c r="AB88" s="372"/>
      <c r="AC88" s="372"/>
      <c r="AD88" s="372"/>
      <c r="AE88" s="372"/>
      <c r="AF88" s="152"/>
      <c r="AG88" s="157"/>
      <c r="AH88" s="387">
        <f>O91+E91</f>
        <v>0</v>
      </c>
      <c r="AI88" s="387">
        <f>(AK88*2)+AL88</f>
        <v>0</v>
      </c>
      <c r="AJ88" s="156"/>
      <c r="AK88" s="387">
        <f>E88+O88+X88</f>
        <v>0</v>
      </c>
      <c r="AL88" s="402">
        <f>N88+W88+AF88-AN89</f>
        <v>0</v>
      </c>
      <c r="AM88" s="403"/>
      <c r="AN88" s="157"/>
      <c r="AO88" s="387">
        <f>H91+R91+AA91</f>
        <v>0</v>
      </c>
      <c r="AP88" s="387">
        <f>J91+T91+AC91</f>
        <v>0</v>
      </c>
      <c r="AQ88" s="390" t="str">
        <f>IF(AR88=10,"MAX",AR88)</f>
        <v>MAX</v>
      </c>
      <c r="AR88" s="393">
        <f>IF(ISERROR(AO88/AP88),10,(AO88/AP88))</f>
        <v>10</v>
      </c>
      <c r="AS88" s="394"/>
      <c r="AT88" s="395"/>
      <c r="AU88" s="158"/>
      <c r="AV88" s="402">
        <f>E90+O90+X90</f>
        <v>0</v>
      </c>
      <c r="AW88" s="403"/>
      <c r="AX88" s="402">
        <f>N89+W89+AF89</f>
        <v>0</v>
      </c>
      <c r="AY88" s="403"/>
      <c r="AZ88" s="408">
        <f>IF(ISERROR(AV88/AX88),0,(AV88/AX88))</f>
        <v>0</v>
      </c>
      <c r="BA88" s="159"/>
      <c r="BC88" s="441"/>
      <c r="BD88" s="385"/>
      <c r="BE88" s="386"/>
      <c r="BF88" s="386"/>
      <c r="BG88" s="386"/>
      <c r="BH88" s="386"/>
      <c r="BI88" s="386"/>
      <c r="BJ88" s="417"/>
      <c r="BK88" s="418"/>
    </row>
    <row r="89" spans="1:63" ht="13.5" customHeight="1">
      <c r="A89" s="365"/>
      <c r="B89" s="369"/>
      <c r="C89" s="370"/>
      <c r="D89" s="348"/>
      <c r="E89" s="301">
        <f>IF(E88=1,0,IF(I91="棄",1,0))</f>
        <v>0</v>
      </c>
      <c r="F89" s="293">
        <f>IF(H89&gt;J89,1,0)</f>
        <v>0</v>
      </c>
      <c r="G89" s="381"/>
      <c r="H89" s="163" t="str">
        <f>IF(AND(AC81=0, AA81=0), "",AC81)</f>
        <v/>
      </c>
      <c r="I89" s="164" t="s">
        <v>63</v>
      </c>
      <c r="J89" s="165" t="str">
        <f>IF(AND(AA81=0, AC81=0), "",AA81)</f>
        <v/>
      </c>
      <c r="K89" s="164"/>
      <c r="L89" s="162">
        <f>IF(J89&gt;H89,1,0)</f>
        <v>0</v>
      </c>
      <c r="M89" s="165"/>
      <c r="N89" s="160">
        <f>SUM(J88:J90)</f>
        <v>0</v>
      </c>
      <c r="O89" s="161">
        <f>IF(O88=1,0,IF(S91="棄",1,0))</f>
        <v>0</v>
      </c>
      <c r="P89" s="162">
        <f>IF(R89&gt;T89,1,0)</f>
        <v>0</v>
      </c>
      <c r="Q89" s="381"/>
      <c r="R89" s="163" t="str">
        <f>IF(AND(AC85=0, AA85=0), "",AC85)</f>
        <v/>
      </c>
      <c r="S89" s="164" t="s">
        <v>63</v>
      </c>
      <c r="T89" s="165" t="str">
        <f>IF(AND(AA85=0, AC85=0), "",AA85)</f>
        <v/>
      </c>
      <c r="U89" s="162">
        <f>IF(T89&gt;R89,1,0)</f>
        <v>0</v>
      </c>
      <c r="V89" s="165"/>
      <c r="W89" s="160">
        <f>SUM(T88:T90)</f>
        <v>0</v>
      </c>
      <c r="X89" s="162"/>
      <c r="Y89" s="162"/>
      <c r="Z89" s="374"/>
      <c r="AA89" s="375"/>
      <c r="AB89" s="375"/>
      <c r="AC89" s="375"/>
      <c r="AD89" s="375"/>
      <c r="AE89" s="375"/>
      <c r="AF89" s="162"/>
      <c r="AG89" s="166">
        <f>AJ89*100+AU89*10+BA89</f>
        <v>111</v>
      </c>
      <c r="AH89" s="388"/>
      <c r="AI89" s="388"/>
      <c r="AJ89" s="167">
        <f>RANK(AI88,$AI$80:$AI$91)</f>
        <v>1</v>
      </c>
      <c r="AK89" s="388"/>
      <c r="AL89" s="404"/>
      <c r="AM89" s="405"/>
      <c r="AN89" s="166">
        <f>E89+O89+X89</f>
        <v>0</v>
      </c>
      <c r="AO89" s="388"/>
      <c r="AP89" s="388"/>
      <c r="AQ89" s="391"/>
      <c r="AR89" s="396"/>
      <c r="AS89" s="397"/>
      <c r="AT89" s="398"/>
      <c r="AU89" s="168">
        <f>RANK(AR88,$AR$80:$AR$91)</f>
        <v>1</v>
      </c>
      <c r="AV89" s="404"/>
      <c r="AW89" s="405"/>
      <c r="AX89" s="404"/>
      <c r="AY89" s="405"/>
      <c r="AZ89" s="409"/>
      <c r="BA89" s="159">
        <f>RANK(AZ88,$AZ$80:$AZ$91)</f>
        <v>1</v>
      </c>
      <c r="BC89" s="441"/>
      <c r="BD89" s="385"/>
      <c r="BE89" s="386"/>
      <c r="BF89" s="386"/>
      <c r="BG89" s="386"/>
      <c r="BH89" s="386"/>
      <c r="BI89" s="386"/>
      <c r="BJ89" s="417"/>
      <c r="BK89" s="418"/>
    </row>
    <row r="90" spans="1:63" ht="13.5" customHeight="1">
      <c r="A90" s="365"/>
      <c r="B90" s="369"/>
      <c r="C90" s="370"/>
      <c r="D90" s="348"/>
      <c r="E90" s="301">
        <f>SUM(H88:H90)</f>
        <v>0</v>
      </c>
      <c r="F90" s="293">
        <f>IF(H90&gt;J90,1,0)</f>
        <v>0</v>
      </c>
      <c r="G90" s="381"/>
      <c r="H90" s="163" t="str">
        <f>IF(AND(AC82=0, AA82=0), "",AC82)</f>
        <v/>
      </c>
      <c r="I90" s="164" t="s">
        <v>63</v>
      </c>
      <c r="J90" s="165" t="str">
        <f>IF(AND(AA82=0, AC82=0), "",AA82)</f>
        <v/>
      </c>
      <c r="K90" s="164"/>
      <c r="L90" s="162">
        <f>IF(J90&gt;H90,1,0)</f>
        <v>0</v>
      </c>
      <c r="M90" s="165"/>
      <c r="N90" s="160"/>
      <c r="O90" s="161">
        <f>SUM(R88:R90)</f>
        <v>0</v>
      </c>
      <c r="P90" s="162">
        <f>IF(R90&gt;T90,1,0)</f>
        <v>0</v>
      </c>
      <c r="Q90" s="381"/>
      <c r="R90" s="163" t="str">
        <f>IF(AND(AC86=0, AA86=0), "",AC86)</f>
        <v/>
      </c>
      <c r="S90" s="164" t="s">
        <v>63</v>
      </c>
      <c r="T90" s="165" t="str">
        <f>IF(AND(AA86=0, AC86=0), "",AA86)</f>
        <v/>
      </c>
      <c r="U90" s="162">
        <f>IF(T90&gt;R90,1,0)</f>
        <v>0</v>
      </c>
      <c r="V90" s="165"/>
      <c r="W90" s="160"/>
      <c r="X90" s="162"/>
      <c r="Y90" s="162"/>
      <c r="Z90" s="374"/>
      <c r="AA90" s="375"/>
      <c r="AB90" s="375"/>
      <c r="AC90" s="375"/>
      <c r="AD90" s="375"/>
      <c r="AE90" s="375"/>
      <c r="AF90" s="162"/>
      <c r="AG90" s="166"/>
      <c r="AH90" s="388"/>
      <c r="AI90" s="388"/>
      <c r="AJ90" s="167"/>
      <c r="AK90" s="388"/>
      <c r="AL90" s="404"/>
      <c r="AM90" s="405"/>
      <c r="AN90" s="166"/>
      <c r="AO90" s="388"/>
      <c r="AP90" s="388"/>
      <c r="AQ90" s="391"/>
      <c r="AR90" s="396"/>
      <c r="AS90" s="397"/>
      <c r="AT90" s="398"/>
      <c r="AU90" s="168"/>
      <c r="AV90" s="404"/>
      <c r="AW90" s="405"/>
      <c r="AX90" s="404"/>
      <c r="AY90" s="405"/>
      <c r="AZ90" s="409"/>
      <c r="BA90" s="159"/>
      <c r="BD90" s="414" t="s">
        <v>130</v>
      </c>
      <c r="BE90" s="415"/>
      <c r="BF90" s="415"/>
      <c r="BG90" s="415"/>
      <c r="BH90" s="415"/>
      <c r="BI90" s="415"/>
      <c r="BJ90" s="415"/>
      <c r="BK90" s="416"/>
    </row>
    <row r="91" spans="1:63" s="186" customFormat="1" ht="19.5" customHeight="1" thickBot="1">
      <c r="A91" s="431"/>
      <c r="B91" s="382" t="str">
        <f>VLOOKUP(B88,DB!$B$2:$C$49,2,0)</f>
        <v>(宮　崎)</v>
      </c>
      <c r="C91" s="383"/>
      <c r="D91" s="310">
        <f>VLOOKUP(B91,DB!$C$2:$D$49,2,0)</f>
        <v>46</v>
      </c>
      <c r="E91" s="303">
        <f>IF(H91=J91,0,1)</f>
        <v>0</v>
      </c>
      <c r="F91" s="304"/>
      <c r="G91" s="196"/>
      <c r="H91" s="197">
        <f>SUM(F88:F90)</f>
        <v>0</v>
      </c>
      <c r="I91" s="197" t="str">
        <f>+AB83</f>
        <v>-</v>
      </c>
      <c r="J91" s="197">
        <f>SUM(L88:L90)</f>
        <v>0</v>
      </c>
      <c r="K91" s="197"/>
      <c r="L91" s="198"/>
      <c r="M91" s="199"/>
      <c r="N91" s="200"/>
      <c r="O91" s="195">
        <f>IF(R91=T91,0,1)</f>
        <v>0</v>
      </c>
      <c r="P91" s="198"/>
      <c r="Q91" s="196"/>
      <c r="R91" s="197">
        <f>SUM(P88:P90)</f>
        <v>0</v>
      </c>
      <c r="S91" s="197" t="str">
        <f>+AB87</f>
        <v>-</v>
      </c>
      <c r="T91" s="197">
        <f>SUM(U88:U90)</f>
        <v>0</v>
      </c>
      <c r="U91" s="201"/>
      <c r="V91" s="202"/>
      <c r="W91" s="203"/>
      <c r="X91" s="201"/>
      <c r="Y91" s="201"/>
      <c r="Z91" s="432"/>
      <c r="AA91" s="433"/>
      <c r="AB91" s="433"/>
      <c r="AC91" s="433"/>
      <c r="AD91" s="433"/>
      <c r="AE91" s="433"/>
      <c r="AF91" s="201">
        <f>SUM(AH80:AH91)</f>
        <v>0</v>
      </c>
      <c r="AG91" s="204"/>
      <c r="AH91" s="420"/>
      <c r="AI91" s="420"/>
      <c r="AJ91" s="205"/>
      <c r="AK91" s="420"/>
      <c r="AL91" s="421"/>
      <c r="AM91" s="422"/>
      <c r="AN91" s="204"/>
      <c r="AO91" s="420"/>
      <c r="AP91" s="420"/>
      <c r="AQ91" s="427"/>
      <c r="AR91" s="428"/>
      <c r="AS91" s="429"/>
      <c r="AT91" s="430"/>
      <c r="AU91" s="206"/>
      <c r="AV91" s="421"/>
      <c r="AW91" s="422"/>
      <c r="AX91" s="421"/>
      <c r="AY91" s="422"/>
      <c r="AZ91" s="426"/>
      <c r="BA91" s="189"/>
      <c r="BB91" s="183"/>
      <c r="BC91" s="190"/>
      <c r="BD91" s="437"/>
      <c r="BE91" s="438"/>
      <c r="BF91" s="438"/>
      <c r="BG91" s="438"/>
      <c r="BH91" s="438"/>
      <c r="BI91" s="438"/>
      <c r="BJ91" s="438"/>
      <c r="BK91" s="439"/>
    </row>
    <row r="93" spans="1:63" ht="25.5" customHeight="1" thickBot="1">
      <c r="A93" s="132" t="s">
        <v>131</v>
      </c>
      <c r="B93" s="132"/>
      <c r="C93" s="349" t="str">
        <f>+'2日目組合せ'!B92</f>
        <v>【カルッツかわさき】</v>
      </c>
      <c r="D93" s="349"/>
      <c r="E93" s="349"/>
      <c r="F93" s="349"/>
      <c r="G93" s="349"/>
      <c r="H93" s="349"/>
      <c r="I93" s="349"/>
      <c r="J93" s="349"/>
      <c r="K93" s="349"/>
      <c r="L93" s="349"/>
      <c r="M93" s="349"/>
      <c r="N93" s="132"/>
      <c r="O93" s="132"/>
      <c r="P93" s="132"/>
      <c r="Q93" s="132"/>
      <c r="R93" s="132"/>
      <c r="S93" s="133" t="str">
        <f>+'2日目組合せ'!D92</f>
        <v>Wコート</v>
      </c>
      <c r="T93" s="132"/>
      <c r="U93" s="132"/>
      <c r="V93" s="132"/>
      <c r="W93" s="134"/>
      <c r="X93" s="134"/>
      <c r="Y93" s="134"/>
      <c r="Z93" s="135"/>
      <c r="AA93" s="135"/>
      <c r="AB93" s="135"/>
      <c r="AC93" s="135"/>
      <c r="AD93" s="134"/>
      <c r="AE93" s="135"/>
      <c r="AF93" s="134"/>
      <c r="AG93" s="134"/>
      <c r="AH93" s="135"/>
      <c r="AI93" s="135"/>
      <c r="AJ93" s="134"/>
      <c r="AK93" s="135"/>
      <c r="AL93" s="135"/>
      <c r="AM93" s="135"/>
    </row>
    <row r="94" spans="1:63" ht="17.25" customHeight="1">
      <c r="A94" s="136" t="s">
        <v>81</v>
      </c>
      <c r="B94" s="350" t="s">
        <v>62</v>
      </c>
      <c r="C94" s="351"/>
      <c r="D94" s="308"/>
      <c r="E94" s="294"/>
      <c r="F94" s="295"/>
      <c r="G94" s="352" t="str">
        <f>+入力!DJ40</f>
        <v>阿智クラブ</v>
      </c>
      <c r="H94" s="353"/>
      <c r="I94" s="353"/>
      <c r="J94" s="353"/>
      <c r="K94" s="353"/>
      <c r="L94" s="353"/>
      <c r="M94" s="354"/>
      <c r="N94" s="137"/>
      <c r="O94" s="138"/>
      <c r="P94" s="139"/>
      <c r="Q94" s="352" t="str">
        <f>+入力!DJ41</f>
        <v>藤原</v>
      </c>
      <c r="R94" s="353"/>
      <c r="S94" s="353"/>
      <c r="T94" s="353"/>
      <c r="U94" s="353"/>
      <c r="V94" s="354"/>
      <c r="W94" s="140"/>
      <c r="X94" s="141"/>
      <c r="Y94" s="140"/>
      <c r="Z94" s="352" t="str">
        <f>+入力!DJ42</f>
        <v>みつわ台</v>
      </c>
      <c r="AA94" s="353"/>
      <c r="AB94" s="353"/>
      <c r="AC94" s="353"/>
      <c r="AD94" s="353"/>
      <c r="AE94" s="353"/>
      <c r="AF94" s="140"/>
      <c r="AG94" s="142" t="s">
        <v>82</v>
      </c>
      <c r="AH94" s="143" t="s">
        <v>83</v>
      </c>
      <c r="AI94" s="143" t="s">
        <v>84</v>
      </c>
      <c r="AJ94" s="144" t="s">
        <v>85</v>
      </c>
      <c r="AK94" s="143" t="s">
        <v>86</v>
      </c>
      <c r="AL94" s="356" t="s">
        <v>87</v>
      </c>
      <c r="AM94" s="357"/>
      <c r="AN94" s="145" t="s">
        <v>88</v>
      </c>
      <c r="AO94" s="146" t="s">
        <v>89</v>
      </c>
      <c r="AP94" s="143" t="s">
        <v>90</v>
      </c>
      <c r="AQ94" s="225" t="s">
        <v>114</v>
      </c>
      <c r="AR94" s="358" t="s">
        <v>91</v>
      </c>
      <c r="AS94" s="359"/>
      <c r="AT94" s="360"/>
      <c r="AU94" s="147" t="s">
        <v>92</v>
      </c>
      <c r="AV94" s="361" t="s">
        <v>93</v>
      </c>
      <c r="AW94" s="362"/>
      <c r="AX94" s="361" t="s">
        <v>94</v>
      </c>
      <c r="AY94" s="362"/>
      <c r="AZ94" s="148" t="s">
        <v>95</v>
      </c>
      <c r="BA94" s="149" t="s">
        <v>96</v>
      </c>
      <c r="BB94" s="183"/>
      <c r="BC94" s="190"/>
      <c r="BD94" s="363" t="s">
        <v>132</v>
      </c>
      <c r="BE94" s="363"/>
      <c r="BF94" s="363"/>
      <c r="BG94" s="363"/>
      <c r="BH94" s="363"/>
      <c r="BI94" s="363"/>
      <c r="BJ94" s="363"/>
      <c r="BK94" s="363"/>
    </row>
    <row r="95" spans="1:63" ht="13.5" customHeight="1" thickBot="1">
      <c r="A95" s="364" t="str">
        <f>IF(AF106&lt;6,"",RANK(AG96,$AG$96:$AG$106,1))</f>
        <v/>
      </c>
      <c r="B95" s="367" t="str">
        <f>G94</f>
        <v>阿智クラブ</v>
      </c>
      <c r="C95" s="368"/>
      <c r="D95" s="347">
        <f>VLOOKUP(B95,DB!$B$2:$D$49,3,0)</f>
        <v>17</v>
      </c>
      <c r="E95" s="296"/>
      <c r="F95" s="296"/>
      <c r="G95" s="371"/>
      <c r="H95" s="372"/>
      <c r="I95" s="372"/>
      <c r="J95" s="372"/>
      <c r="K95" s="372"/>
      <c r="L95" s="372"/>
      <c r="M95" s="373"/>
      <c r="N95" s="150"/>
      <c r="O95" s="151">
        <f>IF(R98&gt;T98,1,0)</f>
        <v>0</v>
      </c>
      <c r="P95" s="152">
        <f>IF(R95&gt;T95,1,0)</f>
        <v>0</v>
      </c>
      <c r="Q95" s="380" t="str">
        <f>IF(R98&gt;=2,"○",IF(T98&gt;=2,"●",""))</f>
        <v/>
      </c>
      <c r="R95" s="153" t="str">
        <f>+入力!DQ5</f>
        <v/>
      </c>
      <c r="S95" s="154" t="s">
        <v>63</v>
      </c>
      <c r="T95" s="155" t="str">
        <f>+入力!DU5</f>
        <v/>
      </c>
      <c r="U95" s="152">
        <f>IF(T95&gt;R95,1,0)</f>
        <v>0</v>
      </c>
      <c r="V95" s="155"/>
      <c r="W95" s="156">
        <f>IF(R98&gt;=T98,0,1)</f>
        <v>0</v>
      </c>
      <c r="X95" s="151">
        <f>IF(AA98&gt;AC98,1,0)</f>
        <v>0</v>
      </c>
      <c r="Y95" s="152">
        <f>IF(AA95&gt;AC95,1,0)</f>
        <v>0</v>
      </c>
      <c r="Z95" s="380" t="str">
        <f>IF(AA98&gt;=2,"○",IF(AC98&gt;=2,"●",""))</f>
        <v/>
      </c>
      <c r="AA95" s="153" t="str">
        <f>+入力!DQ15</f>
        <v/>
      </c>
      <c r="AB95" s="154" t="s">
        <v>63</v>
      </c>
      <c r="AC95" s="155" t="str">
        <f>+入力!DU15</f>
        <v/>
      </c>
      <c r="AD95" s="152">
        <f>IF(AC95&gt;AA95,1,0)</f>
        <v>0</v>
      </c>
      <c r="AE95" s="154"/>
      <c r="AF95" s="156">
        <f>IF(AA98&gt;=AC98,0,1)</f>
        <v>0</v>
      </c>
      <c r="AG95" s="157"/>
      <c r="AH95" s="387">
        <f>O98+X98</f>
        <v>0</v>
      </c>
      <c r="AI95" s="387">
        <f>(AK95*2)+AL95</f>
        <v>0</v>
      </c>
      <c r="AJ95" s="156"/>
      <c r="AK95" s="387">
        <f>E95+O95+X95</f>
        <v>0</v>
      </c>
      <c r="AL95" s="402">
        <f>N95+W95+AF95-AN96</f>
        <v>0</v>
      </c>
      <c r="AM95" s="403"/>
      <c r="AN95" s="157"/>
      <c r="AO95" s="387">
        <f>H98+R98+AA98</f>
        <v>0</v>
      </c>
      <c r="AP95" s="387">
        <f>J98+T98+AC98</f>
        <v>0</v>
      </c>
      <c r="AQ95" s="390" t="str">
        <f>IF(AR95=10,"MAX",AR95)</f>
        <v>MAX</v>
      </c>
      <c r="AR95" s="393">
        <f>IF(ISERROR(AO95/AP95),10,(AO95/AP95))</f>
        <v>10</v>
      </c>
      <c r="AS95" s="394"/>
      <c r="AT95" s="395"/>
      <c r="AU95" s="158"/>
      <c r="AV95" s="402">
        <f>E97+O97+X97</f>
        <v>0</v>
      </c>
      <c r="AW95" s="403"/>
      <c r="AX95" s="402">
        <f>N96+W96+AF96</f>
        <v>0</v>
      </c>
      <c r="AY95" s="403"/>
      <c r="AZ95" s="408">
        <f>IF(ISERROR(AV95/AX95),0,(AV95/AX95))</f>
        <v>0</v>
      </c>
      <c r="BA95" s="159"/>
      <c r="BD95" s="363"/>
      <c r="BE95" s="363"/>
      <c r="BF95" s="363"/>
      <c r="BG95" s="363"/>
      <c r="BH95" s="363"/>
      <c r="BI95" s="363"/>
      <c r="BJ95" s="363"/>
      <c r="BK95" s="363"/>
    </row>
    <row r="96" spans="1:63" ht="13.5" customHeight="1">
      <c r="A96" s="365"/>
      <c r="B96" s="369"/>
      <c r="C96" s="370"/>
      <c r="D96" s="348"/>
      <c r="E96" s="297"/>
      <c r="G96" s="374"/>
      <c r="H96" s="375"/>
      <c r="I96" s="375"/>
      <c r="J96" s="375"/>
      <c r="K96" s="375"/>
      <c r="L96" s="375"/>
      <c r="M96" s="376"/>
      <c r="N96" s="160"/>
      <c r="O96" s="161">
        <f>IF(O95=1,0,IF(S98="棄",1,0))</f>
        <v>0</v>
      </c>
      <c r="P96" s="162">
        <f>IF(R96&gt;T96,1,0)</f>
        <v>0</v>
      </c>
      <c r="Q96" s="381"/>
      <c r="R96" s="163" t="str">
        <f>+入力!DQ6</f>
        <v/>
      </c>
      <c r="S96" s="164" t="s">
        <v>98</v>
      </c>
      <c r="T96" s="165" t="str">
        <f>+入力!DU6</f>
        <v/>
      </c>
      <c r="U96" s="162">
        <f>IF(T96&gt;R96,1,0)</f>
        <v>0</v>
      </c>
      <c r="V96" s="165"/>
      <c r="W96" s="160">
        <f>SUM(T95:T97)</f>
        <v>0</v>
      </c>
      <c r="X96" s="161">
        <f>IF(X95=1,0,IF(AB98="棄",1,0))</f>
        <v>0</v>
      </c>
      <c r="Y96" s="162">
        <f>IF(AA96&gt;AC96,1,0)</f>
        <v>0</v>
      </c>
      <c r="Z96" s="381"/>
      <c r="AA96" s="163" t="str">
        <f>+入力!DQ16</f>
        <v/>
      </c>
      <c r="AB96" s="164" t="s">
        <v>98</v>
      </c>
      <c r="AC96" s="165" t="str">
        <f>+入力!DU16</f>
        <v/>
      </c>
      <c r="AD96" s="162">
        <f>IF(AC96&gt;AA96,1,0)</f>
        <v>0</v>
      </c>
      <c r="AE96" s="164"/>
      <c r="AF96" s="162">
        <f>SUM(AC95:AC97)</f>
        <v>0</v>
      </c>
      <c r="AG96" s="166">
        <f>AJ96*100+AU96*10+BA96</f>
        <v>111</v>
      </c>
      <c r="AH96" s="388"/>
      <c r="AI96" s="388"/>
      <c r="AJ96" s="167">
        <f>RANK(AI95,$AI$95:$AI$106)</f>
        <v>1</v>
      </c>
      <c r="AK96" s="388"/>
      <c r="AL96" s="404"/>
      <c r="AM96" s="405"/>
      <c r="AN96" s="166">
        <f>E96+O96+X96</f>
        <v>0</v>
      </c>
      <c r="AO96" s="388"/>
      <c r="AP96" s="388"/>
      <c r="AQ96" s="391"/>
      <c r="AR96" s="396"/>
      <c r="AS96" s="397"/>
      <c r="AT96" s="398"/>
      <c r="AU96" s="168">
        <f>RANK(AR95,$AR$95:$AR$106)</f>
        <v>1</v>
      </c>
      <c r="AV96" s="404"/>
      <c r="AW96" s="405"/>
      <c r="AX96" s="404"/>
      <c r="AY96" s="405"/>
      <c r="AZ96" s="409"/>
      <c r="BA96" s="159">
        <f>RANK(AZ95,$AZ$95:$AZ$106)</f>
        <v>1</v>
      </c>
      <c r="BD96" s="411" t="s">
        <v>133</v>
      </c>
      <c r="BE96" s="412"/>
      <c r="BF96" s="412"/>
      <c r="BG96" s="412"/>
      <c r="BH96" s="412"/>
      <c r="BI96" s="412"/>
      <c r="BJ96" s="412"/>
      <c r="BK96" s="413"/>
    </row>
    <row r="97" spans="1:63" ht="13.5" customHeight="1">
      <c r="A97" s="365"/>
      <c r="B97" s="369"/>
      <c r="C97" s="370"/>
      <c r="D97" s="348"/>
      <c r="E97" s="297"/>
      <c r="G97" s="374"/>
      <c r="H97" s="375"/>
      <c r="I97" s="375"/>
      <c r="J97" s="375"/>
      <c r="K97" s="375"/>
      <c r="L97" s="375"/>
      <c r="M97" s="376"/>
      <c r="N97" s="160"/>
      <c r="O97" s="161">
        <f>SUM(R95:R97)</f>
        <v>0</v>
      </c>
      <c r="P97" s="162">
        <f>IF(R97&gt;T97,1,0)</f>
        <v>0</v>
      </c>
      <c r="Q97" s="381"/>
      <c r="R97" s="163" t="str">
        <f>+入力!DQ7</f>
        <v/>
      </c>
      <c r="S97" s="164" t="s">
        <v>98</v>
      </c>
      <c r="T97" s="165" t="str">
        <f>+入力!DU7</f>
        <v/>
      </c>
      <c r="U97" s="162">
        <f>IF(T97&gt;R97,1,0)</f>
        <v>0</v>
      </c>
      <c r="V97" s="165"/>
      <c r="W97" s="160"/>
      <c r="X97" s="161">
        <f>SUM(AA95:AA97)</f>
        <v>0</v>
      </c>
      <c r="Y97" s="162">
        <f>IF(AA97&gt;AC97,1,0)</f>
        <v>0</v>
      </c>
      <c r="Z97" s="381"/>
      <c r="AA97" s="163" t="str">
        <f>+入力!DQ17</f>
        <v/>
      </c>
      <c r="AB97" s="164" t="s">
        <v>98</v>
      </c>
      <c r="AC97" s="165" t="str">
        <f>+入力!DU17</f>
        <v/>
      </c>
      <c r="AD97" s="162">
        <f>IF(AC97&gt;AA97,1,0)</f>
        <v>0</v>
      </c>
      <c r="AE97" s="164"/>
      <c r="AF97" s="162"/>
      <c r="AG97" s="166"/>
      <c r="AH97" s="388"/>
      <c r="AI97" s="388"/>
      <c r="AJ97" s="167"/>
      <c r="AK97" s="388"/>
      <c r="AL97" s="404"/>
      <c r="AM97" s="405"/>
      <c r="AN97" s="166"/>
      <c r="AO97" s="388"/>
      <c r="AP97" s="388"/>
      <c r="AQ97" s="391"/>
      <c r="AR97" s="396"/>
      <c r="AS97" s="397"/>
      <c r="AT97" s="398"/>
      <c r="AU97" s="168"/>
      <c r="AV97" s="404"/>
      <c r="AW97" s="405"/>
      <c r="AX97" s="404"/>
      <c r="AY97" s="405"/>
      <c r="AZ97" s="409"/>
      <c r="BA97" s="159"/>
      <c r="BD97" s="414"/>
      <c r="BE97" s="415"/>
      <c r="BF97" s="415"/>
      <c r="BG97" s="415"/>
      <c r="BH97" s="415"/>
      <c r="BI97" s="415"/>
      <c r="BJ97" s="415"/>
      <c r="BK97" s="416"/>
    </row>
    <row r="98" spans="1:63" s="186" customFormat="1" ht="18.75" customHeight="1">
      <c r="A98" s="366"/>
      <c r="B98" s="382" t="str">
        <f>VLOOKUP(B95,DB!$B$2:$C$49,2,0)</f>
        <v>(長　野)</v>
      </c>
      <c r="C98" s="383"/>
      <c r="D98" s="310">
        <f>VLOOKUP(B98,DB!$C$2:$D$49,2,0)</f>
        <v>17</v>
      </c>
      <c r="E98" s="298" t="s">
        <v>63</v>
      </c>
      <c r="F98" s="299"/>
      <c r="G98" s="377"/>
      <c r="H98" s="378"/>
      <c r="I98" s="378"/>
      <c r="J98" s="378"/>
      <c r="K98" s="378"/>
      <c r="L98" s="378"/>
      <c r="M98" s="379"/>
      <c r="N98" s="169"/>
      <c r="O98" s="170">
        <f>IF(R98=T98,0,1)</f>
        <v>0</v>
      </c>
      <c r="P98" s="171"/>
      <c r="Q98" s="172"/>
      <c r="R98" s="173">
        <f>SUM(P95:P97)</f>
        <v>0</v>
      </c>
      <c r="S98" s="174" t="s">
        <v>98</v>
      </c>
      <c r="T98" s="173">
        <f>SUM(U95:U97)</f>
        <v>0</v>
      </c>
      <c r="U98" s="175"/>
      <c r="V98" s="176"/>
      <c r="W98" s="177"/>
      <c r="X98" s="170">
        <f>IF(AA98=AC98,0,1)</f>
        <v>0</v>
      </c>
      <c r="Y98" s="175"/>
      <c r="Z98" s="178"/>
      <c r="AA98" s="173">
        <f>SUM(Y95:Y97)</f>
        <v>0</v>
      </c>
      <c r="AB98" s="174" t="s">
        <v>98</v>
      </c>
      <c r="AC98" s="173">
        <f>SUM(AD95:AD97)</f>
        <v>0</v>
      </c>
      <c r="AD98" s="175"/>
      <c r="AE98" s="173"/>
      <c r="AF98" s="175"/>
      <c r="AG98" s="179"/>
      <c r="AH98" s="389"/>
      <c r="AI98" s="389"/>
      <c r="AJ98" s="180"/>
      <c r="AK98" s="389"/>
      <c r="AL98" s="406"/>
      <c r="AM98" s="407"/>
      <c r="AN98" s="179"/>
      <c r="AO98" s="389"/>
      <c r="AP98" s="389"/>
      <c r="AQ98" s="392"/>
      <c r="AR98" s="399"/>
      <c r="AS98" s="400"/>
      <c r="AT98" s="401"/>
      <c r="AU98" s="181"/>
      <c r="AV98" s="406"/>
      <c r="AW98" s="407"/>
      <c r="AX98" s="406"/>
      <c r="AY98" s="407"/>
      <c r="AZ98" s="410"/>
      <c r="BA98" s="182"/>
      <c r="BB98" s="130"/>
      <c r="BC98" s="384" t="str">
        <f>IF(BG102&gt;BG113,"W","L")</f>
        <v>L</v>
      </c>
      <c r="BD98" s="385" t="str">
        <f>IF(AH95+AH99+AH103=6,入力!DJ36,"")</f>
        <v/>
      </c>
      <c r="BE98" s="386"/>
      <c r="BF98" s="386"/>
      <c r="BG98" s="386"/>
      <c r="BH98" s="386"/>
      <c r="BI98" s="386"/>
      <c r="BJ98" s="184"/>
      <c r="BK98" s="185"/>
    </row>
    <row r="99" spans="1:63" ht="13.5" customHeight="1">
      <c r="A99" s="364" t="str">
        <f>IF(AF106&lt;6,"",RANK(AG100,$AG$96:$AG$106,1))</f>
        <v/>
      </c>
      <c r="B99" s="367" t="str">
        <f>Q94</f>
        <v>藤原</v>
      </c>
      <c r="C99" s="368"/>
      <c r="D99" s="347">
        <f>VLOOKUP(B99,DB!$B$2:$D$49,3,0)</f>
        <v>45</v>
      </c>
      <c r="E99" s="300">
        <f>IF(H102&gt;J102,1,0)</f>
        <v>0</v>
      </c>
      <c r="F99" s="296">
        <f>IF(H99&gt;J99,1,0)</f>
        <v>0</v>
      </c>
      <c r="G99" s="380" t="str">
        <f>IF(H102&gt;=2,"○",IF(J102&gt;=2,"●",""))</f>
        <v/>
      </c>
      <c r="H99" s="153" t="str">
        <f>IF(AND(R95=0, T95=0), "",T95)</f>
        <v/>
      </c>
      <c r="I99" s="154" t="s">
        <v>63</v>
      </c>
      <c r="J99" s="155" t="str">
        <f>IF(AND(R95=0, T95=0), "",R95)</f>
        <v/>
      </c>
      <c r="K99" s="154"/>
      <c r="L99" s="152">
        <f>IF(J99&gt;H99,1,0)</f>
        <v>0</v>
      </c>
      <c r="M99" s="155"/>
      <c r="N99" s="156">
        <f>IF(H102&gt;=J102,0,1)</f>
        <v>0</v>
      </c>
      <c r="O99" s="152"/>
      <c r="P99" s="152"/>
      <c r="Q99" s="371"/>
      <c r="R99" s="372"/>
      <c r="S99" s="372"/>
      <c r="T99" s="372"/>
      <c r="U99" s="372"/>
      <c r="V99" s="373"/>
      <c r="W99" s="152"/>
      <c r="X99" s="151">
        <f>IF(AA102&gt;AC102,1,0)</f>
        <v>0</v>
      </c>
      <c r="Y99" s="152">
        <f>IF(AA99&gt;AC99,1,0)</f>
        <v>0</v>
      </c>
      <c r="Z99" s="380" t="str">
        <f>IF(AA102&gt;=2,"○",IF(AC102&gt;=2,"●",""))</f>
        <v/>
      </c>
      <c r="AA99" s="153" t="str">
        <f>+入力!DQ25</f>
        <v/>
      </c>
      <c r="AB99" s="154" t="s">
        <v>63</v>
      </c>
      <c r="AC99" s="155" t="str">
        <f>+入力!DU25</f>
        <v/>
      </c>
      <c r="AD99" s="152">
        <f>IF(AC99&gt;AA99,1,0)</f>
        <v>0</v>
      </c>
      <c r="AE99" s="154"/>
      <c r="AF99" s="156">
        <f>IF(AA102&gt;=AC102,0,1)</f>
        <v>0</v>
      </c>
      <c r="AG99" s="157"/>
      <c r="AH99" s="387">
        <f>E102+X102</f>
        <v>0</v>
      </c>
      <c r="AI99" s="387">
        <f>(AK99*2)+AL99</f>
        <v>0</v>
      </c>
      <c r="AJ99" s="156"/>
      <c r="AK99" s="387">
        <f>E99+O99+X99</f>
        <v>0</v>
      </c>
      <c r="AL99" s="402">
        <f>N99+W99+AF99-AN100</f>
        <v>0</v>
      </c>
      <c r="AM99" s="403"/>
      <c r="AN99" s="157"/>
      <c r="AO99" s="387">
        <f>H102+R102+AA102</f>
        <v>0</v>
      </c>
      <c r="AP99" s="387">
        <f>J102+T102+AC102</f>
        <v>0</v>
      </c>
      <c r="AQ99" s="390" t="str">
        <f>IF(AR99=10,"MAX",AR99)</f>
        <v>MAX</v>
      </c>
      <c r="AR99" s="393">
        <f>IF(ISERROR(AO99/AP99),10,(AO99/AP99))</f>
        <v>10</v>
      </c>
      <c r="AS99" s="394"/>
      <c r="AT99" s="395"/>
      <c r="AU99" s="158"/>
      <c r="AV99" s="402">
        <f>E101+O101+X101</f>
        <v>0</v>
      </c>
      <c r="AW99" s="403"/>
      <c r="AX99" s="402">
        <f>N100+W100+AF100</f>
        <v>0</v>
      </c>
      <c r="AY99" s="403"/>
      <c r="AZ99" s="408">
        <f>IF(ISERROR(AV99/AX99),0,(AV99/AX99))</f>
        <v>0</v>
      </c>
      <c r="BA99" s="187"/>
      <c r="BC99" s="384"/>
      <c r="BD99" s="385"/>
      <c r="BE99" s="386"/>
      <c r="BF99" s="386"/>
      <c r="BG99" s="386"/>
      <c r="BH99" s="386"/>
      <c r="BI99" s="386"/>
      <c r="BJ99" s="417" t="str">
        <f>IFERROR(VLOOKUP(BD98,DB!$B$2:$C$49,2,0),"")</f>
        <v/>
      </c>
      <c r="BK99" s="418"/>
    </row>
    <row r="100" spans="1:63" ht="13.5" customHeight="1">
      <c r="A100" s="365"/>
      <c r="B100" s="369"/>
      <c r="C100" s="370"/>
      <c r="D100" s="348"/>
      <c r="E100" s="301">
        <f>IF(E99=1,0,IF(I102="棄",1,0))</f>
        <v>0</v>
      </c>
      <c r="F100" s="293">
        <f>IF(H100&gt;J100,1,0)</f>
        <v>0</v>
      </c>
      <c r="G100" s="381"/>
      <c r="H100" s="163" t="str">
        <f>IF(AND(R96=0, T96=0), "",T96)</f>
        <v/>
      </c>
      <c r="I100" s="164" t="s">
        <v>63</v>
      </c>
      <c r="J100" s="165" t="str">
        <f>IF(AND(R96=0, T96=0), "",R96)</f>
        <v/>
      </c>
      <c r="K100" s="164"/>
      <c r="L100" s="162">
        <f>IF(J100&gt;H100,1,0)</f>
        <v>0</v>
      </c>
      <c r="M100" s="165"/>
      <c r="N100" s="160">
        <f>SUM(J99:J101)</f>
        <v>0</v>
      </c>
      <c r="O100" s="162"/>
      <c r="P100" s="162"/>
      <c r="Q100" s="374"/>
      <c r="R100" s="375"/>
      <c r="S100" s="375"/>
      <c r="T100" s="375"/>
      <c r="U100" s="375"/>
      <c r="V100" s="376"/>
      <c r="W100" s="162"/>
      <c r="X100" s="161">
        <f>IF(X99=1,0,IF(AB102="棄",1,0))</f>
        <v>0</v>
      </c>
      <c r="Y100" s="162">
        <f>IF(AA100&gt;AC100,1,0)</f>
        <v>0</v>
      </c>
      <c r="Z100" s="381"/>
      <c r="AA100" s="163" t="str">
        <f>+入力!DQ26</f>
        <v/>
      </c>
      <c r="AB100" s="164" t="s">
        <v>98</v>
      </c>
      <c r="AC100" s="165" t="str">
        <f>+入力!DU26</f>
        <v/>
      </c>
      <c r="AD100" s="162">
        <f>IF(AC100&gt;AA100,1,0)</f>
        <v>0</v>
      </c>
      <c r="AE100" s="164"/>
      <c r="AF100" s="160">
        <f>SUM(AC99:AC101)</f>
        <v>0</v>
      </c>
      <c r="AG100" s="166">
        <f>AJ100*100+AU100*10+BA100</f>
        <v>111</v>
      </c>
      <c r="AH100" s="388"/>
      <c r="AI100" s="388"/>
      <c r="AJ100" s="167">
        <f>RANK(AI99,$AI$95:$AI$106)</f>
        <v>1</v>
      </c>
      <c r="AK100" s="388"/>
      <c r="AL100" s="404"/>
      <c r="AM100" s="405"/>
      <c r="AN100" s="166">
        <f>E100+O100+X100</f>
        <v>0</v>
      </c>
      <c r="AO100" s="388"/>
      <c r="AP100" s="388"/>
      <c r="AQ100" s="391"/>
      <c r="AR100" s="396"/>
      <c r="AS100" s="397"/>
      <c r="AT100" s="398"/>
      <c r="AU100" s="168">
        <f>RANK(AR99,$AR$95:$AR$106)</f>
        <v>1</v>
      </c>
      <c r="AV100" s="404"/>
      <c r="AW100" s="405"/>
      <c r="AX100" s="404"/>
      <c r="AY100" s="405"/>
      <c r="AZ100" s="409"/>
      <c r="BA100" s="159">
        <f>RANK(AZ99,$AZ$95:$AZ$106)</f>
        <v>1</v>
      </c>
      <c r="BC100" s="384"/>
      <c r="BD100" s="385"/>
      <c r="BE100" s="386"/>
      <c r="BF100" s="386"/>
      <c r="BG100" s="386"/>
      <c r="BH100" s="386"/>
      <c r="BI100" s="386"/>
      <c r="BJ100" s="417"/>
      <c r="BK100" s="418"/>
    </row>
    <row r="101" spans="1:63" ht="13.5" customHeight="1">
      <c r="A101" s="365"/>
      <c r="B101" s="369"/>
      <c r="C101" s="370"/>
      <c r="D101" s="348"/>
      <c r="E101" s="301">
        <f>SUM(H99:H101)</f>
        <v>0</v>
      </c>
      <c r="F101" s="293">
        <f>IF(H101&gt;J101,1,0)</f>
        <v>0</v>
      </c>
      <c r="G101" s="381"/>
      <c r="H101" s="163" t="str">
        <f>IF(AND(R97=0, T97=0), "",T97)</f>
        <v/>
      </c>
      <c r="I101" s="164" t="s">
        <v>63</v>
      </c>
      <c r="J101" s="165" t="str">
        <f>IF(AND(R97=0, T97=0), "",R97)</f>
        <v/>
      </c>
      <c r="K101" s="164"/>
      <c r="L101" s="162">
        <f>IF(J101&gt;H101,1,0)</f>
        <v>0</v>
      </c>
      <c r="M101" s="165"/>
      <c r="N101" s="160"/>
      <c r="O101" s="162"/>
      <c r="P101" s="162"/>
      <c r="Q101" s="374"/>
      <c r="R101" s="375"/>
      <c r="S101" s="375"/>
      <c r="T101" s="375"/>
      <c r="U101" s="375"/>
      <c r="V101" s="376"/>
      <c r="W101" s="162"/>
      <c r="X101" s="161">
        <f>SUM(AA99:AA101)</f>
        <v>0</v>
      </c>
      <c r="Y101" s="162">
        <f>IF(AA101&gt;AC101,1,0)</f>
        <v>0</v>
      </c>
      <c r="Z101" s="381"/>
      <c r="AA101" s="163" t="str">
        <f>+入力!DQ27</f>
        <v/>
      </c>
      <c r="AB101" s="164" t="s">
        <v>98</v>
      </c>
      <c r="AC101" s="165" t="str">
        <f>+入力!DU27</f>
        <v/>
      </c>
      <c r="AD101" s="162">
        <f>IF(AC101&gt;AA101,1,0)</f>
        <v>0</v>
      </c>
      <c r="AE101" s="164"/>
      <c r="AF101" s="160"/>
      <c r="AG101" s="166"/>
      <c r="AH101" s="388"/>
      <c r="AI101" s="388"/>
      <c r="AJ101" s="167"/>
      <c r="AK101" s="388"/>
      <c r="AL101" s="404"/>
      <c r="AM101" s="405"/>
      <c r="AN101" s="166"/>
      <c r="AO101" s="388"/>
      <c r="AP101" s="388"/>
      <c r="AQ101" s="391"/>
      <c r="AR101" s="396"/>
      <c r="AS101" s="397"/>
      <c r="AT101" s="398"/>
      <c r="AU101" s="168"/>
      <c r="AV101" s="404"/>
      <c r="AW101" s="405"/>
      <c r="AX101" s="404"/>
      <c r="AY101" s="405"/>
      <c r="AZ101" s="409"/>
      <c r="BA101" s="159"/>
      <c r="BC101" s="384"/>
      <c r="BD101" s="385"/>
      <c r="BE101" s="386"/>
      <c r="BF101" s="386"/>
      <c r="BG101" s="386"/>
      <c r="BH101" s="386"/>
      <c r="BI101" s="386"/>
      <c r="BJ101" s="417"/>
      <c r="BK101" s="418"/>
    </row>
    <row r="102" spans="1:63" s="186" customFormat="1" ht="18.75" customHeight="1">
      <c r="A102" s="366"/>
      <c r="B102" s="382" t="str">
        <f>VLOOKUP(B99,DB!$B$2:$C$49,2,0)</f>
        <v>(大　分)</v>
      </c>
      <c r="C102" s="383"/>
      <c r="D102" s="310">
        <f>VLOOKUP(B102,DB!$C$2:$D$49,2,0)</f>
        <v>45</v>
      </c>
      <c r="E102" s="302">
        <f>IF(H102=J102,0,1)</f>
        <v>0</v>
      </c>
      <c r="F102" s="299"/>
      <c r="G102" s="178"/>
      <c r="H102" s="173">
        <f>SUM(F99:F101)</f>
        <v>0</v>
      </c>
      <c r="I102" s="173" t="str">
        <f>S98</f>
        <v>-</v>
      </c>
      <c r="J102" s="173">
        <f>SUM(L99:L101)</f>
        <v>0</v>
      </c>
      <c r="K102" s="173"/>
      <c r="L102" s="171"/>
      <c r="M102" s="188"/>
      <c r="N102" s="169"/>
      <c r="O102" s="171"/>
      <c r="P102" s="171"/>
      <c r="Q102" s="377"/>
      <c r="R102" s="378"/>
      <c r="S102" s="378"/>
      <c r="T102" s="378"/>
      <c r="U102" s="378"/>
      <c r="V102" s="379"/>
      <c r="W102" s="171"/>
      <c r="X102" s="170">
        <f>IF(AA102=AC102,0,1)</f>
        <v>0</v>
      </c>
      <c r="Y102" s="171"/>
      <c r="Z102" s="172"/>
      <c r="AA102" s="173">
        <f>SUM(Y99:Y101)</f>
        <v>0</v>
      </c>
      <c r="AB102" s="174" t="s">
        <v>98</v>
      </c>
      <c r="AC102" s="173">
        <f>SUM(AD99:AD101)</f>
        <v>0</v>
      </c>
      <c r="AD102" s="175"/>
      <c r="AE102" s="173"/>
      <c r="AF102" s="177"/>
      <c r="AG102" s="179"/>
      <c r="AH102" s="389"/>
      <c r="AI102" s="389"/>
      <c r="AJ102" s="180"/>
      <c r="AK102" s="389"/>
      <c r="AL102" s="406"/>
      <c r="AM102" s="407"/>
      <c r="AN102" s="179"/>
      <c r="AO102" s="389"/>
      <c r="AP102" s="389"/>
      <c r="AQ102" s="392"/>
      <c r="AR102" s="399"/>
      <c r="AS102" s="400"/>
      <c r="AT102" s="401"/>
      <c r="AU102" s="181"/>
      <c r="AV102" s="406"/>
      <c r="AW102" s="407"/>
      <c r="AX102" s="406"/>
      <c r="AY102" s="407"/>
      <c r="AZ102" s="410"/>
      <c r="BA102" s="189"/>
      <c r="BB102" s="183"/>
      <c r="BC102" s="190"/>
      <c r="BD102" s="219"/>
      <c r="BE102" s="220"/>
      <c r="BF102" s="220"/>
      <c r="BG102" s="419">
        <f>+入力!DO36</f>
        <v>0</v>
      </c>
      <c r="BH102" s="419"/>
      <c r="BI102" s="221"/>
      <c r="BJ102" s="221"/>
      <c r="BK102" s="222"/>
    </row>
    <row r="103" spans="1:63" ht="13.5" customHeight="1">
      <c r="A103" s="364" t="str">
        <f>IF(AF106&lt;6,"",RANK(AG104,$AG$96:$AG$106,1))</f>
        <v/>
      </c>
      <c r="B103" s="367" t="str">
        <f>Z94</f>
        <v>みつわ台</v>
      </c>
      <c r="C103" s="368"/>
      <c r="D103" s="347">
        <f>VLOOKUP(B103,DB!$B$2:$D$49,3,0)</f>
        <v>13</v>
      </c>
      <c r="E103" s="300">
        <f>IF(H106&gt;J106,1,0)</f>
        <v>0</v>
      </c>
      <c r="F103" s="296">
        <f>IF(H103&gt;J103,1,0)</f>
        <v>0</v>
      </c>
      <c r="G103" s="380" t="str">
        <f>IF(H106&gt;=2,"○",IF(J106&gt;=2,"●",""))</f>
        <v/>
      </c>
      <c r="H103" s="153" t="str">
        <f>IF(AND(AC95=0, AA95=0), "",AC95)</f>
        <v/>
      </c>
      <c r="I103" s="154" t="s">
        <v>63</v>
      </c>
      <c r="J103" s="155" t="str">
        <f>IF(AND(AA95=0, AC95=0), "",AA95)</f>
        <v/>
      </c>
      <c r="K103" s="154"/>
      <c r="L103" s="152">
        <f>IF(J103&gt;H103,1,0)</f>
        <v>0</v>
      </c>
      <c r="M103" s="155"/>
      <c r="N103" s="156">
        <f>IF(H106&gt;=J106,0,1)</f>
        <v>0</v>
      </c>
      <c r="O103" s="151">
        <f>IF(R106&gt;T106,1,0)</f>
        <v>0</v>
      </c>
      <c r="P103" s="152">
        <f>IF(R103&gt;T103,1,0)</f>
        <v>0</v>
      </c>
      <c r="Q103" s="380" t="str">
        <f>IF(R106&gt;=2,"○",IF(T106&gt;=2,"●",""))</f>
        <v/>
      </c>
      <c r="R103" s="153" t="str">
        <f>IF(AND(AC99=0, AA99=0), "",AC99)</f>
        <v/>
      </c>
      <c r="S103" s="154" t="s">
        <v>63</v>
      </c>
      <c r="T103" s="155" t="str">
        <f>IF(AND(AA99=0, AC99=0), "",AA99)</f>
        <v/>
      </c>
      <c r="U103" s="152">
        <f>IF(T103&gt;R103,1,0)</f>
        <v>0</v>
      </c>
      <c r="V103" s="155"/>
      <c r="W103" s="156">
        <f>IF(R106&gt;=T106,0,1)</f>
        <v>0</v>
      </c>
      <c r="X103" s="152"/>
      <c r="Y103" s="152"/>
      <c r="Z103" s="371"/>
      <c r="AA103" s="372"/>
      <c r="AB103" s="372"/>
      <c r="AC103" s="372"/>
      <c r="AD103" s="372"/>
      <c r="AE103" s="372"/>
      <c r="AF103" s="152"/>
      <c r="AG103" s="157"/>
      <c r="AH103" s="387">
        <f>O106+E106</f>
        <v>0</v>
      </c>
      <c r="AI103" s="387">
        <f>(AK103*2)+AL103</f>
        <v>0</v>
      </c>
      <c r="AJ103" s="156"/>
      <c r="AK103" s="387">
        <f>E103+O103+X103</f>
        <v>0</v>
      </c>
      <c r="AL103" s="402">
        <f>N103+W103+AF103-AN104</f>
        <v>0</v>
      </c>
      <c r="AM103" s="403"/>
      <c r="AN103" s="157"/>
      <c r="AO103" s="387">
        <f>H106+R106+AA106</f>
        <v>0</v>
      </c>
      <c r="AP103" s="387">
        <f>J106+T106+AC106</f>
        <v>0</v>
      </c>
      <c r="AQ103" s="390" t="str">
        <f>IF(AR103=10,"MAX",AR103)</f>
        <v>MAX</v>
      </c>
      <c r="AR103" s="393">
        <f>IF(ISERROR(AO103/AP103),10,(AO103/AP103))</f>
        <v>10</v>
      </c>
      <c r="AS103" s="394"/>
      <c r="AT103" s="395"/>
      <c r="AU103" s="158"/>
      <c r="AV103" s="402">
        <f>E105+O105+X105</f>
        <v>0</v>
      </c>
      <c r="AW103" s="403"/>
      <c r="AX103" s="402">
        <f>N104+W104+AF104</f>
        <v>0</v>
      </c>
      <c r="AY103" s="403"/>
      <c r="AZ103" s="408">
        <f>IF(ISERROR(AV103/AX103),0,(AV103/AX103))</f>
        <v>0</v>
      </c>
      <c r="BA103" s="159"/>
      <c r="BD103" s="191"/>
      <c r="BE103" s="186"/>
      <c r="BF103" s="186"/>
      <c r="BG103" s="419"/>
      <c r="BH103" s="419"/>
      <c r="BI103" s="186"/>
      <c r="BJ103" s="186"/>
      <c r="BK103" s="192"/>
    </row>
    <row r="104" spans="1:63" ht="13.5" customHeight="1">
      <c r="A104" s="365"/>
      <c r="B104" s="369"/>
      <c r="C104" s="370"/>
      <c r="D104" s="348"/>
      <c r="E104" s="301">
        <f>IF(E103=1,0,IF(I106="棄",1,0))</f>
        <v>0</v>
      </c>
      <c r="F104" s="293">
        <f>IF(H104&gt;J104,1,0)</f>
        <v>0</v>
      </c>
      <c r="G104" s="381"/>
      <c r="H104" s="163" t="str">
        <f>IF(AND(AC96=0, AA96=0), "",AC96)</f>
        <v/>
      </c>
      <c r="I104" s="164" t="s">
        <v>63</v>
      </c>
      <c r="J104" s="165" t="str">
        <f>IF(AND(AA96=0, AC96=0), "",AA96)</f>
        <v/>
      </c>
      <c r="K104" s="164"/>
      <c r="L104" s="162">
        <f>IF(J104&gt;H104,1,0)</f>
        <v>0</v>
      </c>
      <c r="M104" s="165"/>
      <c r="N104" s="160">
        <f>SUM(J103:J105)</f>
        <v>0</v>
      </c>
      <c r="O104" s="161">
        <f>IF(O103=1,0,IF(S106="棄",1,0))</f>
        <v>0</v>
      </c>
      <c r="P104" s="162">
        <f>IF(R104&gt;T104,1,0)</f>
        <v>0</v>
      </c>
      <c r="Q104" s="381"/>
      <c r="R104" s="163" t="str">
        <f>IF(AND(AC100=0, AA100=0), "",AC100)</f>
        <v/>
      </c>
      <c r="S104" s="164" t="s">
        <v>63</v>
      </c>
      <c r="T104" s="165" t="str">
        <f>IF(AND(AA100=0, AC100=0), "",AA100)</f>
        <v/>
      </c>
      <c r="U104" s="162">
        <f>IF(T104&gt;R104,1,0)</f>
        <v>0</v>
      </c>
      <c r="V104" s="165"/>
      <c r="W104" s="160">
        <f>SUM(T103:T105)</f>
        <v>0</v>
      </c>
      <c r="X104" s="162"/>
      <c r="Y104" s="162"/>
      <c r="Z104" s="374"/>
      <c r="AA104" s="375"/>
      <c r="AB104" s="375"/>
      <c r="AC104" s="375"/>
      <c r="AD104" s="375"/>
      <c r="AE104" s="375"/>
      <c r="AF104" s="162"/>
      <c r="AG104" s="166">
        <f>AJ104*100+AU104*10+BA104</f>
        <v>111</v>
      </c>
      <c r="AH104" s="388"/>
      <c r="AI104" s="388"/>
      <c r="AJ104" s="167">
        <f>RANK(AI103,$AI$95:$AI$106)</f>
        <v>1</v>
      </c>
      <c r="AK104" s="388"/>
      <c r="AL104" s="404"/>
      <c r="AM104" s="405"/>
      <c r="AN104" s="166">
        <f>E104+O104+X104</f>
        <v>0</v>
      </c>
      <c r="AO104" s="388"/>
      <c r="AP104" s="388"/>
      <c r="AQ104" s="391"/>
      <c r="AR104" s="396"/>
      <c r="AS104" s="397"/>
      <c r="AT104" s="398"/>
      <c r="AU104" s="168">
        <f>RANK(AR103,$AR$95:$AR$106)</f>
        <v>1</v>
      </c>
      <c r="AV104" s="404"/>
      <c r="AW104" s="405"/>
      <c r="AX104" s="404"/>
      <c r="AY104" s="405"/>
      <c r="AZ104" s="409"/>
      <c r="BA104" s="159">
        <f>RANK(AZ103,$AZ$95:$AZ$106)</f>
        <v>1</v>
      </c>
      <c r="BD104" s="193"/>
      <c r="BE104" s="131"/>
      <c r="BF104" s="131"/>
      <c r="BG104" s="419"/>
      <c r="BH104" s="419"/>
      <c r="BI104" s="131"/>
      <c r="BJ104" s="131"/>
      <c r="BK104" s="194"/>
    </row>
    <row r="105" spans="1:63" ht="13.5" customHeight="1">
      <c r="A105" s="365"/>
      <c r="B105" s="369"/>
      <c r="C105" s="370"/>
      <c r="D105" s="348"/>
      <c r="E105" s="301">
        <f>SUM(H103:H105)</f>
        <v>0</v>
      </c>
      <c r="F105" s="293">
        <f>IF(H105&gt;J105,1,0)</f>
        <v>0</v>
      </c>
      <c r="G105" s="381"/>
      <c r="H105" s="163" t="str">
        <f>IF(AND(AC97=0, AA97=0), "",AC97)</f>
        <v/>
      </c>
      <c r="I105" s="164" t="s">
        <v>63</v>
      </c>
      <c r="J105" s="165" t="str">
        <f>IF(AND(AA97=0, AC97=0), "",AA97)</f>
        <v/>
      </c>
      <c r="K105" s="164"/>
      <c r="L105" s="162">
        <f>IF(J105&gt;H105,1,0)</f>
        <v>0</v>
      </c>
      <c r="M105" s="165"/>
      <c r="N105" s="160"/>
      <c r="O105" s="161">
        <f>SUM(R103:R105)</f>
        <v>0</v>
      </c>
      <c r="P105" s="162">
        <f>IF(R105&gt;T105,1,0)</f>
        <v>0</v>
      </c>
      <c r="Q105" s="381"/>
      <c r="R105" s="163" t="str">
        <f>IF(AND(AC101=0, AA101=0), "",AC101)</f>
        <v/>
      </c>
      <c r="S105" s="164" t="s">
        <v>63</v>
      </c>
      <c r="T105" s="165" t="str">
        <f>IF(AND(AA101=0, AC101=0), "",AA101)</f>
        <v/>
      </c>
      <c r="U105" s="162">
        <f>IF(T105&gt;R105,1,0)</f>
        <v>0</v>
      </c>
      <c r="V105" s="165"/>
      <c r="W105" s="160"/>
      <c r="X105" s="162"/>
      <c r="Y105" s="162"/>
      <c r="Z105" s="374"/>
      <c r="AA105" s="375"/>
      <c r="AB105" s="375"/>
      <c r="AC105" s="375"/>
      <c r="AD105" s="375"/>
      <c r="AE105" s="375"/>
      <c r="AF105" s="162"/>
      <c r="AG105" s="166"/>
      <c r="AH105" s="388"/>
      <c r="AI105" s="388"/>
      <c r="AJ105" s="167"/>
      <c r="AK105" s="388"/>
      <c r="AL105" s="404"/>
      <c r="AM105" s="405"/>
      <c r="AN105" s="166"/>
      <c r="AO105" s="388"/>
      <c r="AP105" s="388"/>
      <c r="AQ105" s="391"/>
      <c r="AR105" s="396"/>
      <c r="AS105" s="397"/>
      <c r="AT105" s="398"/>
      <c r="AU105" s="168"/>
      <c r="AV105" s="404"/>
      <c r="AW105" s="405"/>
      <c r="AX105" s="404"/>
      <c r="AY105" s="405"/>
      <c r="AZ105" s="409"/>
      <c r="BA105" s="159"/>
      <c r="BD105" s="193"/>
      <c r="BE105" s="423" t="str">
        <f>+入力!DQ35</f>
        <v/>
      </c>
      <c r="BF105" s="423"/>
      <c r="BG105" s="423" t="str">
        <f>+入力!DQ36</f>
        <v/>
      </c>
      <c r="BH105" s="423"/>
      <c r="BI105" s="423" t="str">
        <f>+入力!DQ37</f>
        <v/>
      </c>
      <c r="BJ105" s="423"/>
      <c r="BK105" s="194"/>
    </row>
    <row r="106" spans="1:63" s="186" customFormat="1" ht="19.5" customHeight="1" thickBot="1">
      <c r="A106" s="431"/>
      <c r="B106" s="382" t="str">
        <f>VLOOKUP(B103,DB!$B$2:$C$49,2,0)</f>
        <v>(千　葉)</v>
      </c>
      <c r="C106" s="383"/>
      <c r="D106" s="310">
        <f>VLOOKUP(B106,DB!$C$2:$D$49,2,0)</f>
        <v>13</v>
      </c>
      <c r="E106" s="303">
        <f>IF(H106=J106,0,1)</f>
        <v>0</v>
      </c>
      <c r="F106" s="304"/>
      <c r="G106" s="196"/>
      <c r="H106" s="197">
        <f>SUM(F103:F105)</f>
        <v>0</v>
      </c>
      <c r="I106" s="197" t="str">
        <f>+AB98</f>
        <v>-</v>
      </c>
      <c r="J106" s="197">
        <f>SUM(L103:L105)</f>
        <v>0</v>
      </c>
      <c r="K106" s="197"/>
      <c r="L106" s="198"/>
      <c r="M106" s="199"/>
      <c r="N106" s="200"/>
      <c r="O106" s="195">
        <f>IF(R106=T106,0,1)</f>
        <v>0</v>
      </c>
      <c r="P106" s="198"/>
      <c r="Q106" s="196"/>
      <c r="R106" s="197">
        <f>SUM(P103:P105)</f>
        <v>0</v>
      </c>
      <c r="S106" s="197" t="str">
        <f>+AB102</f>
        <v>-</v>
      </c>
      <c r="T106" s="197">
        <f>SUM(U103:U105)</f>
        <v>0</v>
      </c>
      <c r="U106" s="201"/>
      <c r="V106" s="202"/>
      <c r="W106" s="203"/>
      <c r="X106" s="201"/>
      <c r="Y106" s="201"/>
      <c r="Z106" s="432"/>
      <c r="AA106" s="433"/>
      <c r="AB106" s="433"/>
      <c r="AC106" s="433"/>
      <c r="AD106" s="433"/>
      <c r="AE106" s="433"/>
      <c r="AF106" s="201">
        <f>SUM(AH95:AH106)</f>
        <v>0</v>
      </c>
      <c r="AG106" s="204"/>
      <c r="AH106" s="420"/>
      <c r="AI106" s="420"/>
      <c r="AJ106" s="205"/>
      <c r="AK106" s="420"/>
      <c r="AL106" s="421"/>
      <c r="AM106" s="422"/>
      <c r="AN106" s="204"/>
      <c r="AO106" s="420"/>
      <c r="AP106" s="420"/>
      <c r="AQ106" s="427"/>
      <c r="AR106" s="428"/>
      <c r="AS106" s="429"/>
      <c r="AT106" s="430"/>
      <c r="AU106" s="206"/>
      <c r="AV106" s="421"/>
      <c r="AW106" s="422"/>
      <c r="AX106" s="421"/>
      <c r="AY106" s="422"/>
      <c r="AZ106" s="426"/>
      <c r="BA106" s="189"/>
      <c r="BB106" s="183"/>
      <c r="BC106" s="190"/>
      <c r="BD106" s="193"/>
      <c r="BE106" s="423"/>
      <c r="BF106" s="423"/>
      <c r="BG106" s="423"/>
      <c r="BH106" s="423"/>
      <c r="BI106" s="423"/>
      <c r="BJ106" s="423"/>
      <c r="BK106" s="194"/>
    </row>
    <row r="107" spans="1:63" ht="17.25">
      <c r="BD107" s="191"/>
      <c r="BE107" s="423"/>
      <c r="BF107" s="423"/>
      <c r="BG107" s="423"/>
      <c r="BH107" s="423"/>
      <c r="BI107" s="423"/>
      <c r="BJ107" s="423"/>
      <c r="BK107" s="192"/>
    </row>
    <row r="108" spans="1:63" ht="25.5" customHeight="1" thickBot="1">
      <c r="A108" s="132" t="s">
        <v>134</v>
      </c>
      <c r="B108" s="132"/>
      <c r="C108" s="349" t="str">
        <f>+'2日目組合せ'!B99</f>
        <v>【カルッツかわさき】</v>
      </c>
      <c r="D108" s="349"/>
      <c r="E108" s="349"/>
      <c r="F108" s="349"/>
      <c r="G108" s="349"/>
      <c r="H108" s="349"/>
      <c r="I108" s="349"/>
      <c r="J108" s="349"/>
      <c r="K108" s="349"/>
      <c r="L108" s="349"/>
      <c r="M108" s="349"/>
      <c r="N108" s="132"/>
      <c r="O108" s="132"/>
      <c r="P108" s="132"/>
      <c r="Q108" s="132"/>
      <c r="R108" s="132"/>
      <c r="S108" s="133" t="str">
        <f>+'2日目組合せ'!D99</f>
        <v>Wコート</v>
      </c>
      <c r="T108" s="132"/>
      <c r="U108" s="132"/>
      <c r="V108" s="132"/>
      <c r="W108" s="134"/>
      <c r="X108" s="134"/>
      <c r="Y108" s="134"/>
      <c r="Z108" s="135"/>
      <c r="AA108" s="135"/>
      <c r="AB108" s="135"/>
      <c r="AC108" s="135"/>
      <c r="AD108" s="134"/>
      <c r="AE108" s="135"/>
      <c r="AF108" s="134"/>
      <c r="AG108" s="134"/>
      <c r="AH108" s="135"/>
      <c r="AI108" s="135"/>
      <c r="AJ108" s="134"/>
      <c r="AK108" s="135"/>
      <c r="AL108" s="135"/>
      <c r="AM108" s="135"/>
      <c r="BD108" s="193"/>
      <c r="BE108" s="435"/>
      <c r="BF108" s="434"/>
      <c r="BG108" s="435"/>
      <c r="BH108" s="434"/>
      <c r="BI108" s="435"/>
      <c r="BJ108" s="434"/>
      <c r="BK108" s="194"/>
    </row>
    <row r="109" spans="1:63" ht="17.25" customHeight="1">
      <c r="A109" s="136" t="s">
        <v>81</v>
      </c>
      <c r="B109" s="350" t="s">
        <v>62</v>
      </c>
      <c r="C109" s="351"/>
      <c r="D109" s="308"/>
      <c r="E109" s="294"/>
      <c r="F109" s="295"/>
      <c r="G109" s="352" t="str">
        <f>+入力!DJ43</f>
        <v>津田浜っ子ＶＣ</v>
      </c>
      <c r="H109" s="353"/>
      <c r="I109" s="353"/>
      <c r="J109" s="353"/>
      <c r="K109" s="353"/>
      <c r="L109" s="353"/>
      <c r="M109" s="354"/>
      <c r="N109" s="137"/>
      <c r="O109" s="138"/>
      <c r="P109" s="139"/>
      <c r="Q109" s="352" t="str">
        <f>+入力!DJ44</f>
        <v>富岡南</v>
      </c>
      <c r="R109" s="353"/>
      <c r="S109" s="353"/>
      <c r="T109" s="353"/>
      <c r="U109" s="353"/>
      <c r="V109" s="354"/>
      <c r="W109" s="140"/>
      <c r="X109" s="141"/>
      <c r="Y109" s="140"/>
      <c r="Z109" s="352" t="str">
        <f>+入力!DJ45</f>
        <v>シルラビ</v>
      </c>
      <c r="AA109" s="353"/>
      <c r="AB109" s="353"/>
      <c r="AC109" s="353"/>
      <c r="AD109" s="353"/>
      <c r="AE109" s="353"/>
      <c r="AF109" s="140"/>
      <c r="AG109" s="142" t="s">
        <v>82</v>
      </c>
      <c r="AH109" s="143" t="s">
        <v>83</v>
      </c>
      <c r="AI109" s="143" t="s">
        <v>84</v>
      </c>
      <c r="AJ109" s="144" t="s">
        <v>85</v>
      </c>
      <c r="AK109" s="143" t="s">
        <v>86</v>
      </c>
      <c r="AL109" s="356" t="s">
        <v>87</v>
      </c>
      <c r="AM109" s="357"/>
      <c r="AN109" s="145" t="s">
        <v>88</v>
      </c>
      <c r="AO109" s="146" t="s">
        <v>89</v>
      </c>
      <c r="AP109" s="143" t="s">
        <v>90</v>
      </c>
      <c r="AQ109" s="225" t="s">
        <v>114</v>
      </c>
      <c r="AR109" s="358" t="s">
        <v>91</v>
      </c>
      <c r="AS109" s="359"/>
      <c r="AT109" s="360"/>
      <c r="AU109" s="147" t="s">
        <v>92</v>
      </c>
      <c r="AV109" s="361" t="s">
        <v>93</v>
      </c>
      <c r="AW109" s="362"/>
      <c r="AX109" s="361" t="s">
        <v>94</v>
      </c>
      <c r="AY109" s="362"/>
      <c r="AZ109" s="148" t="s">
        <v>95</v>
      </c>
      <c r="BA109" s="149" t="s">
        <v>96</v>
      </c>
      <c r="BD109" s="10"/>
      <c r="BE109" s="435"/>
      <c r="BF109" s="434"/>
      <c r="BG109" s="435"/>
      <c r="BH109" s="434"/>
      <c r="BI109" s="435"/>
      <c r="BJ109" s="434"/>
      <c r="BK109" s="194"/>
    </row>
    <row r="110" spans="1:63" ht="13.5" customHeight="1">
      <c r="A110" s="364" t="str">
        <f>IF(AF121&lt;6,"",RANK(AG111,$AG$110:$AG$121,1))</f>
        <v/>
      </c>
      <c r="B110" s="367" t="str">
        <f>G109</f>
        <v>津田浜っ子ＶＣ</v>
      </c>
      <c r="C110" s="368"/>
      <c r="D110" s="347">
        <f>VLOOKUP(B110,DB!$B$2:$D$49,3,0)</f>
        <v>38</v>
      </c>
      <c r="E110" s="296"/>
      <c r="F110" s="296"/>
      <c r="G110" s="371"/>
      <c r="H110" s="372"/>
      <c r="I110" s="372"/>
      <c r="J110" s="372"/>
      <c r="K110" s="372"/>
      <c r="L110" s="372"/>
      <c r="M110" s="373"/>
      <c r="N110" s="150"/>
      <c r="O110" s="151">
        <f>IF(R113&gt;T113,1,0)</f>
        <v>0</v>
      </c>
      <c r="P110" s="152">
        <f>IF(R110&gt;T110,1,0)</f>
        <v>0</v>
      </c>
      <c r="Q110" s="380" t="str">
        <f>IF(R113&gt;=2,"○",IF(T113&gt;=2,"●",""))</f>
        <v/>
      </c>
      <c r="R110" s="153" t="str">
        <f>+入力!DQ10</f>
        <v/>
      </c>
      <c r="S110" s="154" t="s">
        <v>63</v>
      </c>
      <c r="T110" s="155" t="str">
        <f>+入力!DU10</f>
        <v/>
      </c>
      <c r="U110" s="152">
        <f>IF(T110&gt;R110,1,0)</f>
        <v>0</v>
      </c>
      <c r="V110" s="155"/>
      <c r="W110" s="156">
        <f>IF(R113&gt;=T113,0,1)</f>
        <v>0</v>
      </c>
      <c r="X110" s="151">
        <f>IF(AA113&gt;AC113,1,0)</f>
        <v>0</v>
      </c>
      <c r="Y110" s="152">
        <f>IF(AA110&gt;AC110,1,0)</f>
        <v>0</v>
      </c>
      <c r="Z110" s="380" t="str">
        <f>IF(AA113&gt;=2,"○",IF(AC113&gt;=2,"●",""))</f>
        <v/>
      </c>
      <c r="AA110" s="153" t="str">
        <f>+入力!DQ20</f>
        <v/>
      </c>
      <c r="AB110" s="154" t="s">
        <v>63</v>
      </c>
      <c r="AC110" s="155" t="str">
        <f>+入力!DU20</f>
        <v/>
      </c>
      <c r="AD110" s="152">
        <f>IF(AC110&gt;AA110,1,0)</f>
        <v>0</v>
      </c>
      <c r="AE110" s="154"/>
      <c r="AF110" s="156">
        <f>IF(AA113&gt;=AC113,0,1)</f>
        <v>0</v>
      </c>
      <c r="AG110" s="157"/>
      <c r="AH110" s="387">
        <f>O113+X113</f>
        <v>0</v>
      </c>
      <c r="AI110" s="387">
        <f>(AK110*2)+AL110</f>
        <v>0</v>
      </c>
      <c r="AJ110" s="156"/>
      <c r="AK110" s="387">
        <f>E110+O110+X110</f>
        <v>0</v>
      </c>
      <c r="AL110" s="402">
        <f>N110+W110+AF110-AN111</f>
        <v>0</v>
      </c>
      <c r="AM110" s="403"/>
      <c r="AN110" s="157"/>
      <c r="AO110" s="387">
        <f>H113+R113+AA113</f>
        <v>0</v>
      </c>
      <c r="AP110" s="387">
        <f>J113+T113+AC113</f>
        <v>0</v>
      </c>
      <c r="AQ110" s="390" t="str">
        <f>IF(AR110=10,"MAX",AR110)</f>
        <v>MAX</v>
      </c>
      <c r="AR110" s="393">
        <f>IF(ISERROR(AO110/AP110),10,(AO110/AP110))</f>
        <v>10</v>
      </c>
      <c r="AS110" s="394"/>
      <c r="AT110" s="395"/>
      <c r="AU110" s="158"/>
      <c r="AV110" s="402">
        <f>E112+O112+X112</f>
        <v>0</v>
      </c>
      <c r="AW110" s="403"/>
      <c r="AX110" s="402">
        <f>N111+W111+AF111</f>
        <v>0</v>
      </c>
      <c r="AY110" s="403"/>
      <c r="AZ110" s="408">
        <f>IF(ISERROR(AV110/AX110),0,(AV110/AX110))</f>
        <v>0</v>
      </c>
      <c r="BA110" s="159"/>
      <c r="BB110" s="183"/>
      <c r="BC110" s="190"/>
      <c r="BD110" s="10"/>
      <c r="BE110" s="436" t="str">
        <f>+入力!DU35</f>
        <v/>
      </c>
      <c r="BF110" s="436"/>
      <c r="BG110" s="436" t="str">
        <f>+入力!DU36</f>
        <v/>
      </c>
      <c r="BH110" s="436"/>
      <c r="BI110" s="436" t="str">
        <f>+入力!DU37</f>
        <v/>
      </c>
      <c r="BJ110" s="436"/>
      <c r="BK110" s="194"/>
    </row>
    <row r="111" spans="1:63" ht="13.5" customHeight="1">
      <c r="A111" s="365"/>
      <c r="B111" s="369"/>
      <c r="C111" s="370"/>
      <c r="D111" s="348"/>
      <c r="E111" s="297"/>
      <c r="G111" s="374"/>
      <c r="H111" s="375"/>
      <c r="I111" s="375"/>
      <c r="J111" s="375"/>
      <c r="K111" s="375"/>
      <c r="L111" s="375"/>
      <c r="M111" s="376"/>
      <c r="N111" s="160"/>
      <c r="O111" s="161">
        <f>IF(O110=1,0,IF(S113="棄",1,0))</f>
        <v>0</v>
      </c>
      <c r="P111" s="162">
        <f>IF(R111&gt;T111,1,0)</f>
        <v>0</v>
      </c>
      <c r="Q111" s="381"/>
      <c r="R111" s="163" t="str">
        <f>+入力!DQ11</f>
        <v/>
      </c>
      <c r="S111" s="164" t="s">
        <v>98</v>
      </c>
      <c r="T111" s="165" t="str">
        <f>+入力!DU11</f>
        <v/>
      </c>
      <c r="U111" s="162">
        <f>IF(T111&gt;R111,1,0)</f>
        <v>0</v>
      </c>
      <c r="V111" s="165"/>
      <c r="W111" s="160">
        <f>SUM(T110:T112)</f>
        <v>0</v>
      </c>
      <c r="X111" s="161">
        <f>IF(X110=1,0,IF(AB113="棄",1,0))</f>
        <v>0</v>
      </c>
      <c r="Y111" s="162">
        <f>IF(AA111&gt;AC111,1,0)</f>
        <v>0</v>
      </c>
      <c r="Z111" s="381"/>
      <c r="AA111" s="163" t="str">
        <f>+入力!DQ21</f>
        <v/>
      </c>
      <c r="AB111" s="164" t="s">
        <v>98</v>
      </c>
      <c r="AC111" s="165" t="str">
        <f>+入力!DU21</f>
        <v/>
      </c>
      <c r="AD111" s="162">
        <f>IF(AC111&gt;AA111,1,0)</f>
        <v>0</v>
      </c>
      <c r="AE111" s="164"/>
      <c r="AF111" s="162">
        <f>SUM(AC110:AC112)</f>
        <v>0</v>
      </c>
      <c r="AG111" s="166">
        <f>AJ111*100+AU111*10+BA111</f>
        <v>111</v>
      </c>
      <c r="AH111" s="388"/>
      <c r="AI111" s="388"/>
      <c r="AJ111" s="167">
        <f>RANK(AI110,$AI$110:$AI$121)</f>
        <v>1</v>
      </c>
      <c r="AK111" s="388"/>
      <c r="AL111" s="404"/>
      <c r="AM111" s="405"/>
      <c r="AN111" s="166">
        <f>E111+O111+X111</f>
        <v>0</v>
      </c>
      <c r="AO111" s="388"/>
      <c r="AP111" s="388"/>
      <c r="AQ111" s="391"/>
      <c r="AR111" s="396"/>
      <c r="AS111" s="397"/>
      <c r="AT111" s="398"/>
      <c r="AU111" s="168">
        <f>RANK(AR110,$AR$110:$AR$121)</f>
        <v>1</v>
      </c>
      <c r="AV111" s="404"/>
      <c r="AW111" s="405"/>
      <c r="AX111" s="404"/>
      <c r="AY111" s="405"/>
      <c r="AZ111" s="409"/>
      <c r="BA111" s="159">
        <f>RANK(AZ110,$AZ$110:$AZ$121)</f>
        <v>1</v>
      </c>
      <c r="BD111" s="10"/>
      <c r="BE111" s="436"/>
      <c r="BF111" s="436"/>
      <c r="BG111" s="436"/>
      <c r="BH111" s="436"/>
      <c r="BI111" s="436"/>
      <c r="BJ111" s="436"/>
      <c r="BK111" s="194"/>
    </row>
    <row r="112" spans="1:63" ht="13.5" customHeight="1">
      <c r="A112" s="365"/>
      <c r="B112" s="369"/>
      <c r="C112" s="370"/>
      <c r="D112" s="348"/>
      <c r="E112" s="297"/>
      <c r="G112" s="374"/>
      <c r="H112" s="375"/>
      <c r="I112" s="375"/>
      <c r="J112" s="375"/>
      <c r="K112" s="375"/>
      <c r="L112" s="375"/>
      <c r="M112" s="376"/>
      <c r="N112" s="160"/>
      <c r="O112" s="161">
        <f>SUM(R110:R112)</f>
        <v>0</v>
      </c>
      <c r="P112" s="162">
        <f>IF(R112&gt;T112,1,0)</f>
        <v>0</v>
      </c>
      <c r="Q112" s="381"/>
      <c r="R112" s="163" t="str">
        <f>+入力!DQ12</f>
        <v/>
      </c>
      <c r="S112" s="164" t="s">
        <v>98</v>
      </c>
      <c r="T112" s="165" t="str">
        <f>+入力!DU12</f>
        <v/>
      </c>
      <c r="U112" s="162">
        <f>IF(T112&gt;R112,1,0)</f>
        <v>0</v>
      </c>
      <c r="V112" s="165"/>
      <c r="W112" s="160"/>
      <c r="X112" s="161">
        <f>SUM(AA110:AA112)</f>
        <v>0</v>
      </c>
      <c r="Y112" s="162">
        <f>IF(AA112&gt;AC112,1,0)</f>
        <v>0</v>
      </c>
      <c r="Z112" s="381"/>
      <c r="AA112" s="163" t="str">
        <f>+入力!DQ22</f>
        <v/>
      </c>
      <c r="AB112" s="164" t="s">
        <v>98</v>
      </c>
      <c r="AC112" s="165" t="str">
        <f>+入力!DU22</f>
        <v/>
      </c>
      <c r="AD112" s="162">
        <f>IF(AC112&gt;AA112,1,0)</f>
        <v>0</v>
      </c>
      <c r="AE112" s="164"/>
      <c r="AF112" s="162"/>
      <c r="AG112" s="166"/>
      <c r="AH112" s="388"/>
      <c r="AI112" s="388"/>
      <c r="AJ112" s="167"/>
      <c r="AK112" s="388"/>
      <c r="AL112" s="404"/>
      <c r="AM112" s="405"/>
      <c r="AN112" s="166"/>
      <c r="AO112" s="388"/>
      <c r="AP112" s="388"/>
      <c r="AQ112" s="391"/>
      <c r="AR112" s="396"/>
      <c r="AS112" s="397"/>
      <c r="AT112" s="398"/>
      <c r="AU112" s="168"/>
      <c r="AV112" s="404"/>
      <c r="AW112" s="405"/>
      <c r="AX112" s="404"/>
      <c r="AY112" s="405"/>
      <c r="AZ112" s="409"/>
      <c r="BA112" s="159"/>
      <c r="BD112" s="10"/>
      <c r="BE112" s="436"/>
      <c r="BF112" s="436"/>
      <c r="BG112" s="436"/>
      <c r="BH112" s="436"/>
      <c r="BI112" s="436"/>
      <c r="BJ112" s="436"/>
      <c r="BK112" s="194"/>
    </row>
    <row r="113" spans="1:63" s="186" customFormat="1" ht="18.75" customHeight="1">
      <c r="A113" s="366"/>
      <c r="B113" s="382" t="str">
        <f>VLOOKUP(B110,DB!$B$2:$C$49,2,0)</f>
        <v>(徳　島)</v>
      </c>
      <c r="C113" s="383"/>
      <c r="D113" s="310">
        <f>VLOOKUP(B113,DB!$C$2:$D$49,2,0)</f>
        <v>38</v>
      </c>
      <c r="E113" s="298" t="s">
        <v>63</v>
      </c>
      <c r="F113" s="299"/>
      <c r="G113" s="377"/>
      <c r="H113" s="378"/>
      <c r="I113" s="378"/>
      <c r="J113" s="378"/>
      <c r="K113" s="378"/>
      <c r="L113" s="378"/>
      <c r="M113" s="379"/>
      <c r="N113" s="169"/>
      <c r="O113" s="170">
        <f>IF(R113=T113,0,1)</f>
        <v>0</v>
      </c>
      <c r="P113" s="171"/>
      <c r="Q113" s="172"/>
      <c r="R113" s="173">
        <f>SUM(P110:P112)</f>
        <v>0</v>
      </c>
      <c r="S113" s="174" t="s">
        <v>98</v>
      </c>
      <c r="T113" s="173">
        <f>SUM(U110:U112)</f>
        <v>0</v>
      </c>
      <c r="U113" s="175"/>
      <c r="V113" s="176"/>
      <c r="W113" s="177"/>
      <c r="X113" s="170">
        <f>IF(AA113=AC113,0,1)</f>
        <v>0</v>
      </c>
      <c r="Y113" s="175"/>
      <c r="Z113" s="178"/>
      <c r="AA113" s="173">
        <f>SUM(Y110:Y112)</f>
        <v>0</v>
      </c>
      <c r="AB113" s="174" t="s">
        <v>98</v>
      </c>
      <c r="AC113" s="173">
        <f>SUM(AD110:AD112)</f>
        <v>0</v>
      </c>
      <c r="AD113" s="175"/>
      <c r="AE113" s="173"/>
      <c r="AF113" s="175"/>
      <c r="AG113" s="179"/>
      <c r="AH113" s="389"/>
      <c r="AI113" s="389"/>
      <c r="AJ113" s="180"/>
      <c r="AK113" s="389"/>
      <c r="AL113" s="406"/>
      <c r="AM113" s="407"/>
      <c r="AN113" s="179"/>
      <c r="AO113" s="389"/>
      <c r="AP113" s="389"/>
      <c r="AQ113" s="392"/>
      <c r="AR113" s="399"/>
      <c r="AS113" s="400"/>
      <c r="AT113" s="401"/>
      <c r="AU113" s="181"/>
      <c r="AV113" s="406"/>
      <c r="AW113" s="407"/>
      <c r="AX113" s="406"/>
      <c r="AY113" s="407"/>
      <c r="AZ113" s="410"/>
      <c r="BA113" s="182"/>
      <c r="BB113" s="130"/>
      <c r="BC113" s="129"/>
      <c r="BD113" s="10"/>
      <c r="BE113" s="223"/>
      <c r="BF113" s="223"/>
      <c r="BG113" s="440">
        <f>+入力!DW36</f>
        <v>0</v>
      </c>
      <c r="BH113" s="440"/>
      <c r="BI113" s="223"/>
      <c r="BJ113" s="223"/>
      <c r="BK113" s="194"/>
    </row>
    <row r="114" spans="1:63" ht="13.5" customHeight="1">
      <c r="A114" s="364" t="str">
        <f t="shared" ref="A114" si="0">IF(AF121&lt;6,"",RANK(AG115,$AG$110:$AG$121,1))</f>
        <v/>
      </c>
      <c r="B114" s="367" t="str">
        <f>Q109</f>
        <v>富岡南</v>
      </c>
      <c r="C114" s="368"/>
      <c r="D114" s="347">
        <f>VLOOKUP(B114,DB!$B$2:$D$49,3,0)</f>
        <v>11</v>
      </c>
      <c r="E114" s="300">
        <f>IF(H117&gt;J117,1,0)</f>
        <v>0</v>
      </c>
      <c r="F114" s="296">
        <f>IF(H114&gt;J114,1,0)</f>
        <v>0</v>
      </c>
      <c r="G114" s="380" t="str">
        <f>IF(H117&gt;=2,"○",IF(J117&gt;=2,"●",""))</f>
        <v/>
      </c>
      <c r="H114" s="153" t="str">
        <f>IF(AND(R110=0, T110=0), "",T110)</f>
        <v/>
      </c>
      <c r="I114" s="154" t="s">
        <v>63</v>
      </c>
      <c r="J114" s="155" t="str">
        <f>IF(AND(R110=0, T110=0), "",R110)</f>
        <v/>
      </c>
      <c r="K114" s="154"/>
      <c r="L114" s="152">
        <f>IF(J114&gt;H114,1,0)</f>
        <v>0</v>
      </c>
      <c r="M114" s="155"/>
      <c r="N114" s="156">
        <f>IF(H117&gt;=J117,0,1)</f>
        <v>0</v>
      </c>
      <c r="O114" s="152"/>
      <c r="P114" s="152"/>
      <c r="Q114" s="371"/>
      <c r="R114" s="372"/>
      <c r="S114" s="372"/>
      <c r="T114" s="372"/>
      <c r="U114" s="372"/>
      <c r="V114" s="373"/>
      <c r="W114" s="152"/>
      <c r="X114" s="151">
        <f>IF(AA117&gt;AC117,1,0)</f>
        <v>0</v>
      </c>
      <c r="Y114" s="152">
        <f>IF(AA114&gt;AC114,1,0)</f>
        <v>0</v>
      </c>
      <c r="Z114" s="380" t="str">
        <f>IF(AA117&gt;=2,"○",IF(AC117&gt;=2,"●",""))</f>
        <v/>
      </c>
      <c r="AA114" s="153" t="str">
        <f>+入力!DQ30</f>
        <v/>
      </c>
      <c r="AB114" s="154" t="s">
        <v>63</v>
      </c>
      <c r="AC114" s="155" t="str">
        <f>+入力!DU30</f>
        <v/>
      </c>
      <c r="AD114" s="152">
        <f>IF(AC114&gt;AA114,1,0)</f>
        <v>0</v>
      </c>
      <c r="AE114" s="154"/>
      <c r="AF114" s="156">
        <f>IF(AA117&gt;=AC117,0,1)</f>
        <v>0</v>
      </c>
      <c r="AG114" s="157"/>
      <c r="AH114" s="387">
        <f>E117+X117</f>
        <v>0</v>
      </c>
      <c r="AI114" s="387">
        <f>(AK114*2)+AL114</f>
        <v>0</v>
      </c>
      <c r="AJ114" s="156"/>
      <c r="AK114" s="387">
        <f>E114+O114+X114</f>
        <v>0</v>
      </c>
      <c r="AL114" s="402">
        <f>N114+W114+AF114-AN115</f>
        <v>0</v>
      </c>
      <c r="AM114" s="403"/>
      <c r="AN114" s="157"/>
      <c r="AO114" s="387">
        <f>H117+R117+AA117</f>
        <v>0</v>
      </c>
      <c r="AP114" s="387">
        <f>J117+T117+AC117</f>
        <v>0</v>
      </c>
      <c r="AQ114" s="390" t="str">
        <f>IF(AR114=10,"MAX",AR114)</f>
        <v>MAX</v>
      </c>
      <c r="AR114" s="393">
        <f>IF(ISERROR(AO114/AP114),10,(AO114/AP114))</f>
        <v>10</v>
      </c>
      <c r="AS114" s="394"/>
      <c r="AT114" s="395"/>
      <c r="AU114" s="158"/>
      <c r="AV114" s="402">
        <f>E116+O116+X116</f>
        <v>0</v>
      </c>
      <c r="AW114" s="403"/>
      <c r="AX114" s="402">
        <f>N115+W115+AF115</f>
        <v>0</v>
      </c>
      <c r="AY114" s="403"/>
      <c r="AZ114" s="408">
        <f>IF(ISERROR(AV114/AX114),0,(AV114/AX114))</f>
        <v>0</v>
      </c>
      <c r="BA114" s="187"/>
      <c r="BD114" s="10"/>
      <c r="BE114" s="223"/>
      <c r="BF114" s="223"/>
      <c r="BG114" s="440"/>
      <c r="BH114" s="440"/>
      <c r="BI114" s="223"/>
      <c r="BJ114" s="223"/>
      <c r="BK114" s="194"/>
    </row>
    <row r="115" spans="1:63" ht="13.5" customHeight="1">
      <c r="A115" s="365"/>
      <c r="B115" s="369"/>
      <c r="C115" s="370"/>
      <c r="D115" s="348"/>
      <c r="E115" s="301">
        <f>IF(E114=1,0,IF(I117="棄",1,0))</f>
        <v>0</v>
      </c>
      <c r="F115" s="293">
        <f>IF(H115&gt;J115,1,0)</f>
        <v>0</v>
      </c>
      <c r="G115" s="381"/>
      <c r="H115" s="163" t="str">
        <f>IF(AND(R111=0, T111=0), "",T111)</f>
        <v/>
      </c>
      <c r="I115" s="164" t="s">
        <v>63</v>
      </c>
      <c r="J115" s="165" t="str">
        <f>IF(AND(R111=0, T111=0), "",R111)</f>
        <v/>
      </c>
      <c r="K115" s="164"/>
      <c r="L115" s="162">
        <f>IF(J115&gt;H115,1,0)</f>
        <v>0</v>
      </c>
      <c r="M115" s="165"/>
      <c r="N115" s="160">
        <f>SUM(J114:J116)</f>
        <v>0</v>
      </c>
      <c r="O115" s="162"/>
      <c r="P115" s="162"/>
      <c r="Q115" s="374"/>
      <c r="R115" s="375"/>
      <c r="S115" s="375"/>
      <c r="T115" s="375"/>
      <c r="U115" s="375"/>
      <c r="V115" s="376"/>
      <c r="W115" s="162"/>
      <c r="X115" s="161">
        <f>IF(X114=1,0,IF(AB117="棄",1,0))</f>
        <v>0</v>
      </c>
      <c r="Y115" s="162">
        <f>IF(AA115&gt;AC115,1,0)</f>
        <v>0</v>
      </c>
      <c r="Z115" s="381"/>
      <c r="AA115" s="163" t="str">
        <f>+入力!DQ31</f>
        <v/>
      </c>
      <c r="AB115" s="164" t="s">
        <v>98</v>
      </c>
      <c r="AC115" s="165" t="str">
        <f>+入力!DU31</f>
        <v/>
      </c>
      <c r="AD115" s="162">
        <f>IF(AC115&gt;AA115,1,0)</f>
        <v>0</v>
      </c>
      <c r="AE115" s="164"/>
      <c r="AF115" s="160">
        <f>SUM(AC114:AC116)</f>
        <v>0</v>
      </c>
      <c r="AG115" s="166">
        <f>AJ115*100+AU115*10+BA115</f>
        <v>111</v>
      </c>
      <c r="AH115" s="388"/>
      <c r="AI115" s="388"/>
      <c r="AJ115" s="167">
        <f>RANK(AI114,$AI$110:$AI$121)</f>
        <v>1</v>
      </c>
      <c r="AK115" s="388"/>
      <c r="AL115" s="404"/>
      <c r="AM115" s="405"/>
      <c r="AN115" s="166">
        <f>E115+O115+X115</f>
        <v>0</v>
      </c>
      <c r="AO115" s="388"/>
      <c r="AP115" s="388"/>
      <c r="AQ115" s="391"/>
      <c r="AR115" s="396"/>
      <c r="AS115" s="397"/>
      <c r="AT115" s="398"/>
      <c r="AU115" s="168">
        <f>RANK(AR114,$AR$110:$AR$121)</f>
        <v>1</v>
      </c>
      <c r="AV115" s="404"/>
      <c r="AW115" s="405"/>
      <c r="AX115" s="404"/>
      <c r="AY115" s="405"/>
      <c r="AZ115" s="409"/>
      <c r="BA115" s="159">
        <f>RANK(AZ114,$AZ$110:$AZ$121)</f>
        <v>1</v>
      </c>
      <c r="BD115" s="10"/>
      <c r="BE115" s="223"/>
      <c r="BF115" s="223"/>
      <c r="BG115" s="440"/>
      <c r="BH115" s="440"/>
      <c r="BI115" s="223"/>
      <c r="BJ115" s="223"/>
      <c r="BK115" s="194"/>
    </row>
    <row r="116" spans="1:63" ht="13.5" customHeight="1">
      <c r="A116" s="365"/>
      <c r="B116" s="369"/>
      <c r="C116" s="370"/>
      <c r="D116" s="348"/>
      <c r="E116" s="301">
        <f>SUM(H114:H116)</f>
        <v>0</v>
      </c>
      <c r="F116" s="293">
        <f>IF(H116&gt;J116,1,0)</f>
        <v>0</v>
      </c>
      <c r="G116" s="381"/>
      <c r="H116" s="163" t="str">
        <f>IF(AND(R112=0, T112=0), "",T112)</f>
        <v/>
      </c>
      <c r="I116" s="164" t="s">
        <v>63</v>
      </c>
      <c r="J116" s="165" t="str">
        <f>IF(AND(R112=0, T112=0), "",R112)</f>
        <v/>
      </c>
      <c r="K116" s="164"/>
      <c r="L116" s="162">
        <f>IF(J116&gt;H116,1,0)</f>
        <v>0</v>
      </c>
      <c r="M116" s="165"/>
      <c r="N116" s="160"/>
      <c r="O116" s="162"/>
      <c r="P116" s="162"/>
      <c r="Q116" s="374"/>
      <c r="R116" s="375"/>
      <c r="S116" s="375"/>
      <c r="T116" s="375"/>
      <c r="U116" s="375"/>
      <c r="V116" s="376"/>
      <c r="W116" s="162"/>
      <c r="X116" s="161">
        <f>SUM(AA114:AA116)</f>
        <v>0</v>
      </c>
      <c r="Y116" s="162">
        <f>IF(AA116&gt;AC116,1,0)</f>
        <v>0</v>
      </c>
      <c r="Z116" s="381"/>
      <c r="AA116" s="163" t="str">
        <f>+入力!DQ32</f>
        <v/>
      </c>
      <c r="AB116" s="164" t="s">
        <v>98</v>
      </c>
      <c r="AC116" s="165" t="str">
        <f>+入力!DU32</f>
        <v/>
      </c>
      <c r="AD116" s="162">
        <f>IF(AC116&gt;AA116,1,0)</f>
        <v>0</v>
      </c>
      <c r="AE116" s="164"/>
      <c r="AF116" s="160"/>
      <c r="AG116" s="166"/>
      <c r="AH116" s="388"/>
      <c r="AI116" s="388"/>
      <c r="AJ116" s="167"/>
      <c r="AK116" s="388"/>
      <c r="AL116" s="404"/>
      <c r="AM116" s="405"/>
      <c r="AN116" s="166"/>
      <c r="AO116" s="388"/>
      <c r="AP116" s="388"/>
      <c r="AQ116" s="391"/>
      <c r="AR116" s="396"/>
      <c r="AS116" s="397"/>
      <c r="AT116" s="398"/>
      <c r="AU116" s="168"/>
      <c r="AV116" s="404"/>
      <c r="AW116" s="405"/>
      <c r="AX116" s="404"/>
      <c r="AY116" s="405"/>
      <c r="AZ116" s="409"/>
      <c r="BA116" s="159"/>
      <c r="BC116" s="441" t="str">
        <f>IF(BG113&gt;BG102,"W","L")</f>
        <v>L</v>
      </c>
      <c r="BD116" s="385" t="str">
        <f>IF(AH110+AH114+AH118=6,入力!DX36,"")</f>
        <v/>
      </c>
      <c r="BE116" s="386"/>
      <c r="BF116" s="386"/>
      <c r="BG116" s="386"/>
      <c r="BH116" s="386"/>
      <c r="BI116" s="386"/>
      <c r="BJ116" s="215"/>
      <c r="BK116" s="216"/>
    </row>
    <row r="117" spans="1:63" s="186" customFormat="1" ht="18.75" customHeight="1">
      <c r="A117" s="366"/>
      <c r="B117" s="382" t="str">
        <f>VLOOKUP(B114,DB!$B$2:$C$49,2,0)</f>
        <v>(群　馬)</v>
      </c>
      <c r="C117" s="383"/>
      <c r="D117" s="310">
        <f>VLOOKUP(B117,DB!$C$2:$D$49,2,0)</f>
        <v>11</v>
      </c>
      <c r="E117" s="302">
        <f>IF(H117=J117,0,1)</f>
        <v>0</v>
      </c>
      <c r="F117" s="299"/>
      <c r="G117" s="178"/>
      <c r="H117" s="173">
        <f>SUM(F114:F116)</f>
        <v>0</v>
      </c>
      <c r="I117" s="173" t="str">
        <f>S113</f>
        <v>-</v>
      </c>
      <c r="J117" s="173">
        <f>SUM(L114:L116)</f>
        <v>0</v>
      </c>
      <c r="K117" s="173"/>
      <c r="L117" s="171"/>
      <c r="M117" s="188"/>
      <c r="N117" s="169"/>
      <c r="O117" s="171"/>
      <c r="P117" s="171"/>
      <c r="Q117" s="377"/>
      <c r="R117" s="378"/>
      <c r="S117" s="378"/>
      <c r="T117" s="378"/>
      <c r="U117" s="378"/>
      <c r="V117" s="379"/>
      <c r="W117" s="171"/>
      <c r="X117" s="170">
        <f>IF(AA117=AC117,0,1)</f>
        <v>0</v>
      </c>
      <c r="Y117" s="171"/>
      <c r="Z117" s="172"/>
      <c r="AA117" s="173">
        <f>SUM(Y114:Y116)</f>
        <v>0</v>
      </c>
      <c r="AB117" s="174" t="s">
        <v>98</v>
      </c>
      <c r="AC117" s="173">
        <f>SUM(AD114:AD116)</f>
        <v>0</v>
      </c>
      <c r="AD117" s="175"/>
      <c r="AE117" s="173"/>
      <c r="AF117" s="177"/>
      <c r="AG117" s="179"/>
      <c r="AH117" s="389"/>
      <c r="AI117" s="389"/>
      <c r="AJ117" s="180"/>
      <c r="AK117" s="389"/>
      <c r="AL117" s="406"/>
      <c r="AM117" s="407"/>
      <c r="AN117" s="179"/>
      <c r="AO117" s="389"/>
      <c r="AP117" s="389"/>
      <c r="AQ117" s="392"/>
      <c r="AR117" s="399"/>
      <c r="AS117" s="400"/>
      <c r="AT117" s="401"/>
      <c r="AU117" s="181"/>
      <c r="AV117" s="406"/>
      <c r="AW117" s="407"/>
      <c r="AX117" s="406"/>
      <c r="AY117" s="407"/>
      <c r="AZ117" s="410"/>
      <c r="BA117" s="189"/>
      <c r="BB117" s="183"/>
      <c r="BC117" s="441"/>
      <c r="BD117" s="385"/>
      <c r="BE117" s="386"/>
      <c r="BF117" s="386"/>
      <c r="BG117" s="386"/>
      <c r="BH117" s="386"/>
      <c r="BI117" s="386"/>
      <c r="BJ117" s="417" t="str">
        <f>IFERROR(VLOOKUP(BD116,DB!$B$2:$C$49,2,0),"")</f>
        <v/>
      </c>
      <c r="BK117" s="418"/>
    </row>
    <row r="118" spans="1:63" ht="13.5" customHeight="1">
      <c r="A118" s="364" t="str">
        <f>IF(AF121&lt;6,"",RANK(AG119,$AG$110:$AG$121,1))</f>
        <v/>
      </c>
      <c r="B118" s="367" t="str">
        <f>Z109</f>
        <v>シルラビ</v>
      </c>
      <c r="C118" s="368"/>
      <c r="D118" s="347">
        <f>VLOOKUP(B118,DB!$B$2:$D$49,3,0)</f>
        <v>9</v>
      </c>
      <c r="E118" s="300">
        <f>IF(H121&gt;J121,1,0)</f>
        <v>0</v>
      </c>
      <c r="F118" s="296">
        <f>IF(H118&gt;J118,1,0)</f>
        <v>0</v>
      </c>
      <c r="G118" s="380" t="str">
        <f>IF(H121&gt;=2,"○",IF(J121&gt;=2,"●",""))</f>
        <v/>
      </c>
      <c r="H118" s="153" t="str">
        <f>IF(AND(AC110=0, AA110=0), "",AC110)</f>
        <v/>
      </c>
      <c r="I118" s="154" t="s">
        <v>63</v>
      </c>
      <c r="J118" s="155" t="str">
        <f>IF(AND(AA110=0, AC110=0), "",AA110)</f>
        <v/>
      </c>
      <c r="K118" s="154"/>
      <c r="L118" s="152">
        <f>IF(J118&gt;H118,1,0)</f>
        <v>0</v>
      </c>
      <c r="M118" s="155"/>
      <c r="N118" s="156">
        <f>IF(H121&gt;=J121,0,1)</f>
        <v>0</v>
      </c>
      <c r="O118" s="151">
        <f>IF(R121&gt;T121,1,0)</f>
        <v>0</v>
      </c>
      <c r="P118" s="152">
        <f>IF(R118&gt;T118,1,0)</f>
        <v>0</v>
      </c>
      <c r="Q118" s="380" t="str">
        <f>IF(R121&gt;=2,"○",IF(T121&gt;=2,"●",""))</f>
        <v/>
      </c>
      <c r="R118" s="153" t="str">
        <f>IF(AND(AC114=0, AA114=0), "",AC114)</f>
        <v/>
      </c>
      <c r="S118" s="154" t="s">
        <v>63</v>
      </c>
      <c r="T118" s="155" t="str">
        <f>IF(AND(AA114=0, AC114=0), "",AA114)</f>
        <v/>
      </c>
      <c r="U118" s="152">
        <f>IF(T118&gt;R118,1,0)</f>
        <v>0</v>
      </c>
      <c r="V118" s="155"/>
      <c r="W118" s="156">
        <f>IF(R121&gt;=T121,0,1)</f>
        <v>0</v>
      </c>
      <c r="X118" s="152"/>
      <c r="Y118" s="152"/>
      <c r="Z118" s="371"/>
      <c r="AA118" s="372"/>
      <c r="AB118" s="372"/>
      <c r="AC118" s="372"/>
      <c r="AD118" s="372"/>
      <c r="AE118" s="372"/>
      <c r="AF118" s="152"/>
      <c r="AG118" s="157"/>
      <c r="AH118" s="387">
        <f>O121+E121</f>
        <v>0</v>
      </c>
      <c r="AI118" s="387">
        <f>(AK118*2)+AL118</f>
        <v>0</v>
      </c>
      <c r="AJ118" s="156"/>
      <c r="AK118" s="387">
        <f>E118+O118+X118</f>
        <v>0</v>
      </c>
      <c r="AL118" s="402">
        <f>N118+W118+AF118-AN119</f>
        <v>0</v>
      </c>
      <c r="AM118" s="403"/>
      <c r="AN118" s="157"/>
      <c r="AO118" s="387">
        <f>H121+R121+AA121</f>
        <v>0</v>
      </c>
      <c r="AP118" s="387">
        <f>J121+T121+AC121</f>
        <v>0</v>
      </c>
      <c r="AQ118" s="390" t="str">
        <f>IF(AR118=10,"MAX",AR118)</f>
        <v>MAX</v>
      </c>
      <c r="AR118" s="393">
        <f>IF(ISERROR(AO118/AP118),10,(AO118/AP118))</f>
        <v>10</v>
      </c>
      <c r="AS118" s="394"/>
      <c r="AT118" s="395"/>
      <c r="AU118" s="158"/>
      <c r="AV118" s="402">
        <f>E120+O120+X120</f>
        <v>0</v>
      </c>
      <c r="AW118" s="403"/>
      <c r="AX118" s="402">
        <f>N119+W119+AF119</f>
        <v>0</v>
      </c>
      <c r="AY118" s="403"/>
      <c r="AZ118" s="408">
        <f>IF(ISERROR(AV118/AX118),0,(AV118/AX118))</f>
        <v>0</v>
      </c>
      <c r="BA118" s="159"/>
      <c r="BC118" s="441"/>
      <c r="BD118" s="385"/>
      <c r="BE118" s="386"/>
      <c r="BF118" s="386"/>
      <c r="BG118" s="386"/>
      <c r="BH118" s="386"/>
      <c r="BI118" s="386"/>
      <c r="BJ118" s="417"/>
      <c r="BK118" s="418"/>
    </row>
    <row r="119" spans="1:63" ht="13.5" customHeight="1">
      <c r="A119" s="365"/>
      <c r="B119" s="369"/>
      <c r="C119" s="370"/>
      <c r="D119" s="348"/>
      <c r="E119" s="301">
        <f>IF(E118=1,0,IF(I121="棄",1,0))</f>
        <v>0</v>
      </c>
      <c r="F119" s="293">
        <f>IF(H119&gt;J119,1,0)</f>
        <v>0</v>
      </c>
      <c r="G119" s="381"/>
      <c r="H119" s="163" t="str">
        <f>IF(AND(AC111=0, AA111=0), "",AC111)</f>
        <v/>
      </c>
      <c r="I119" s="164" t="s">
        <v>63</v>
      </c>
      <c r="J119" s="165" t="str">
        <f>IF(AND(AA111=0, AC111=0), "",AA111)</f>
        <v/>
      </c>
      <c r="K119" s="164"/>
      <c r="L119" s="162">
        <f>IF(J119&gt;H119,1,0)</f>
        <v>0</v>
      </c>
      <c r="M119" s="165"/>
      <c r="N119" s="160">
        <f>SUM(J118:J120)</f>
        <v>0</v>
      </c>
      <c r="O119" s="161">
        <f>IF(O118=1,0,IF(S121="棄",1,0))</f>
        <v>0</v>
      </c>
      <c r="P119" s="162">
        <f>IF(R119&gt;T119,1,0)</f>
        <v>0</v>
      </c>
      <c r="Q119" s="381"/>
      <c r="R119" s="163" t="str">
        <f>IF(AND(AC115=0, AA115=0), "",AC115)</f>
        <v/>
      </c>
      <c r="S119" s="164" t="s">
        <v>63</v>
      </c>
      <c r="T119" s="165" t="str">
        <f>IF(AND(AA115=0, AC115=0), "",AA115)</f>
        <v/>
      </c>
      <c r="U119" s="162">
        <f>IF(T119&gt;R119,1,0)</f>
        <v>0</v>
      </c>
      <c r="V119" s="165"/>
      <c r="W119" s="160">
        <f>SUM(T118:T120)</f>
        <v>0</v>
      </c>
      <c r="X119" s="162"/>
      <c r="Y119" s="162"/>
      <c r="Z119" s="374"/>
      <c r="AA119" s="375"/>
      <c r="AB119" s="375"/>
      <c r="AC119" s="375"/>
      <c r="AD119" s="375"/>
      <c r="AE119" s="375"/>
      <c r="AF119" s="162"/>
      <c r="AG119" s="166">
        <f>AJ119*100+AU119*10+BA119</f>
        <v>111</v>
      </c>
      <c r="AH119" s="388"/>
      <c r="AI119" s="388"/>
      <c r="AJ119" s="167">
        <f>RANK(AI118,$AI$110:$AI$121)</f>
        <v>1</v>
      </c>
      <c r="AK119" s="388"/>
      <c r="AL119" s="404"/>
      <c r="AM119" s="405"/>
      <c r="AN119" s="166">
        <f>E119+O119+X119</f>
        <v>0</v>
      </c>
      <c r="AO119" s="388"/>
      <c r="AP119" s="388"/>
      <c r="AQ119" s="391"/>
      <c r="AR119" s="396"/>
      <c r="AS119" s="397"/>
      <c r="AT119" s="398"/>
      <c r="AU119" s="168">
        <f>RANK(AR118,$AR$110:$AR$121)</f>
        <v>1</v>
      </c>
      <c r="AV119" s="404"/>
      <c r="AW119" s="405"/>
      <c r="AX119" s="404"/>
      <c r="AY119" s="405"/>
      <c r="AZ119" s="409"/>
      <c r="BA119" s="159">
        <f>RANK(AZ118,$AZ$110:$AZ$121)</f>
        <v>1</v>
      </c>
      <c r="BC119" s="441"/>
      <c r="BD119" s="385"/>
      <c r="BE119" s="386"/>
      <c r="BF119" s="386"/>
      <c r="BG119" s="386"/>
      <c r="BH119" s="386"/>
      <c r="BI119" s="386"/>
      <c r="BJ119" s="417"/>
      <c r="BK119" s="418"/>
    </row>
    <row r="120" spans="1:63" ht="13.5" customHeight="1">
      <c r="A120" s="365"/>
      <c r="B120" s="369"/>
      <c r="C120" s="370"/>
      <c r="D120" s="348"/>
      <c r="E120" s="301">
        <f>SUM(H118:H120)</f>
        <v>0</v>
      </c>
      <c r="F120" s="293">
        <f>IF(H120&gt;J120,1,0)</f>
        <v>0</v>
      </c>
      <c r="G120" s="381"/>
      <c r="H120" s="163" t="str">
        <f>IF(AND(AC112=0, AA112=0), "",AC112)</f>
        <v/>
      </c>
      <c r="I120" s="164" t="s">
        <v>63</v>
      </c>
      <c r="J120" s="165" t="str">
        <f>IF(AND(AA112=0, AC112=0), "",AA112)</f>
        <v/>
      </c>
      <c r="K120" s="164"/>
      <c r="L120" s="162">
        <f>IF(J120&gt;H120,1,0)</f>
        <v>0</v>
      </c>
      <c r="M120" s="165"/>
      <c r="N120" s="160"/>
      <c r="O120" s="161">
        <f>SUM(R118:R120)</f>
        <v>0</v>
      </c>
      <c r="P120" s="162">
        <f>IF(R120&gt;T120,1,0)</f>
        <v>0</v>
      </c>
      <c r="Q120" s="381"/>
      <c r="R120" s="163" t="str">
        <f>IF(AND(AC116=0, AA116=0), "",AC116)</f>
        <v/>
      </c>
      <c r="S120" s="164" t="s">
        <v>63</v>
      </c>
      <c r="T120" s="165" t="str">
        <f>IF(AND(AA116=0, AC116=0), "",AA116)</f>
        <v/>
      </c>
      <c r="U120" s="162">
        <f>IF(T120&gt;R120,1,0)</f>
        <v>0</v>
      </c>
      <c r="V120" s="165"/>
      <c r="W120" s="160"/>
      <c r="X120" s="162"/>
      <c r="Y120" s="162"/>
      <c r="Z120" s="374"/>
      <c r="AA120" s="375"/>
      <c r="AB120" s="375"/>
      <c r="AC120" s="375"/>
      <c r="AD120" s="375"/>
      <c r="AE120" s="375"/>
      <c r="AF120" s="162"/>
      <c r="AG120" s="166"/>
      <c r="AH120" s="388"/>
      <c r="AI120" s="388"/>
      <c r="AJ120" s="167"/>
      <c r="AK120" s="388"/>
      <c r="AL120" s="404"/>
      <c r="AM120" s="405"/>
      <c r="AN120" s="166"/>
      <c r="AO120" s="388"/>
      <c r="AP120" s="388"/>
      <c r="AQ120" s="391"/>
      <c r="AR120" s="396"/>
      <c r="AS120" s="397"/>
      <c r="AT120" s="398"/>
      <c r="AU120" s="168"/>
      <c r="AV120" s="404"/>
      <c r="AW120" s="405"/>
      <c r="AX120" s="404"/>
      <c r="AY120" s="405"/>
      <c r="AZ120" s="409"/>
      <c r="BA120" s="159"/>
      <c r="BD120" s="414" t="s">
        <v>135</v>
      </c>
      <c r="BE120" s="415"/>
      <c r="BF120" s="415"/>
      <c r="BG120" s="415"/>
      <c r="BH120" s="415"/>
      <c r="BI120" s="415"/>
      <c r="BJ120" s="415"/>
      <c r="BK120" s="416"/>
    </row>
    <row r="121" spans="1:63" s="186" customFormat="1" ht="19.5" customHeight="1" thickBot="1">
      <c r="A121" s="431"/>
      <c r="B121" s="382" t="str">
        <f>VLOOKUP(B118,DB!$B$2:$C$49,2,0)</f>
        <v>(茨　城)</v>
      </c>
      <c r="C121" s="383"/>
      <c r="D121" s="310">
        <f>VLOOKUP(B121,DB!$C$2:$D$49,2,0)</f>
        <v>9</v>
      </c>
      <c r="E121" s="303">
        <f>IF(H121=J121,0,1)</f>
        <v>0</v>
      </c>
      <c r="F121" s="304"/>
      <c r="G121" s="196"/>
      <c r="H121" s="197">
        <f>SUM(F118:F120)</f>
        <v>0</v>
      </c>
      <c r="I121" s="197" t="str">
        <f>+AB113</f>
        <v>-</v>
      </c>
      <c r="J121" s="197">
        <f>SUM(L118:L120)</f>
        <v>0</v>
      </c>
      <c r="K121" s="197"/>
      <c r="L121" s="198"/>
      <c r="M121" s="199"/>
      <c r="N121" s="200"/>
      <c r="O121" s="195">
        <f>IF(R121=T121,0,1)</f>
        <v>0</v>
      </c>
      <c r="P121" s="198"/>
      <c r="Q121" s="196"/>
      <c r="R121" s="197">
        <f>SUM(P118:P120)</f>
        <v>0</v>
      </c>
      <c r="S121" s="197" t="str">
        <f>+AB117</f>
        <v>-</v>
      </c>
      <c r="T121" s="197">
        <f>SUM(U118:U120)</f>
        <v>0</v>
      </c>
      <c r="U121" s="201"/>
      <c r="V121" s="202"/>
      <c r="W121" s="203"/>
      <c r="X121" s="201"/>
      <c r="Y121" s="201"/>
      <c r="Z121" s="432"/>
      <c r="AA121" s="433"/>
      <c r="AB121" s="433"/>
      <c r="AC121" s="433"/>
      <c r="AD121" s="433"/>
      <c r="AE121" s="433"/>
      <c r="AF121" s="201">
        <f>SUM(AH110:AH121)</f>
        <v>0</v>
      </c>
      <c r="AG121" s="204"/>
      <c r="AH121" s="420"/>
      <c r="AI121" s="420"/>
      <c r="AJ121" s="205"/>
      <c r="AK121" s="420"/>
      <c r="AL121" s="421"/>
      <c r="AM121" s="422"/>
      <c r="AN121" s="204"/>
      <c r="AO121" s="420"/>
      <c r="AP121" s="420"/>
      <c r="AQ121" s="427"/>
      <c r="AR121" s="428"/>
      <c r="AS121" s="429"/>
      <c r="AT121" s="430"/>
      <c r="AU121" s="206"/>
      <c r="AV121" s="421"/>
      <c r="AW121" s="422"/>
      <c r="AX121" s="421"/>
      <c r="AY121" s="422"/>
      <c r="AZ121" s="426"/>
      <c r="BA121" s="189"/>
      <c r="BB121" s="183"/>
      <c r="BC121" s="190"/>
      <c r="BD121" s="437"/>
      <c r="BE121" s="438"/>
      <c r="BF121" s="438"/>
      <c r="BG121" s="438"/>
      <c r="BH121" s="438"/>
      <c r="BI121" s="438"/>
      <c r="BJ121" s="438"/>
      <c r="BK121" s="439"/>
    </row>
    <row r="124" spans="1:63">
      <c r="BD124" s="131"/>
      <c r="BE124" s="131"/>
      <c r="BF124" s="131"/>
      <c r="BG124" s="131"/>
      <c r="BH124" s="131"/>
      <c r="BI124" s="131"/>
      <c r="BJ124" s="131"/>
    </row>
    <row r="125" spans="1:63" ht="17.25">
      <c r="BB125" s="183"/>
      <c r="BC125" s="190"/>
      <c r="BD125" s="131"/>
      <c r="BE125" s="131"/>
      <c r="BF125" s="131"/>
      <c r="BG125" s="131"/>
      <c r="BH125" s="131"/>
      <c r="BI125" s="131"/>
      <c r="BJ125" s="131"/>
    </row>
    <row r="126" spans="1:63">
      <c r="BD126" s="131"/>
      <c r="BE126" s="131"/>
      <c r="BF126" s="131"/>
      <c r="BG126" s="131"/>
      <c r="BH126" s="131"/>
      <c r="BI126" s="131"/>
      <c r="BJ126" s="131"/>
    </row>
    <row r="127" spans="1:63">
      <c r="BD127" s="131"/>
      <c r="BE127" s="131"/>
      <c r="BF127" s="131"/>
      <c r="BG127" s="131"/>
      <c r="BH127" s="131"/>
      <c r="BI127" s="131"/>
      <c r="BJ127" s="131"/>
    </row>
    <row r="128" spans="1:63">
      <c r="BD128" s="131"/>
      <c r="BE128" s="131"/>
      <c r="BF128" s="131"/>
      <c r="BG128" s="131"/>
      <c r="BH128" s="131"/>
      <c r="BI128" s="131"/>
      <c r="BJ128" s="131"/>
    </row>
    <row r="129" spans="56:62">
      <c r="BD129" s="131"/>
      <c r="BE129" s="131"/>
      <c r="BF129" s="131"/>
      <c r="BG129" s="131"/>
      <c r="BH129" s="131"/>
      <c r="BI129" s="131"/>
      <c r="BJ129" s="131"/>
    </row>
    <row r="130" spans="56:62">
      <c r="BD130" s="131"/>
      <c r="BE130" s="131"/>
      <c r="BF130" s="131"/>
      <c r="BG130" s="131"/>
      <c r="BH130" s="131"/>
      <c r="BI130" s="131"/>
      <c r="BJ130" s="131"/>
    </row>
    <row r="131" spans="56:62">
      <c r="BD131" s="131"/>
      <c r="BE131" s="131"/>
      <c r="BF131" s="131"/>
      <c r="BG131" s="131"/>
      <c r="BH131" s="131"/>
      <c r="BI131" s="131"/>
      <c r="BJ131" s="131"/>
    </row>
    <row r="132" spans="56:62">
      <c r="BD132" s="131"/>
      <c r="BE132" s="131"/>
      <c r="BF132" s="131"/>
      <c r="BG132" s="131"/>
      <c r="BH132" s="131"/>
      <c r="BI132" s="131"/>
      <c r="BJ132" s="131"/>
    </row>
    <row r="133" spans="56:62">
      <c r="BD133" s="131"/>
      <c r="BE133" s="131"/>
      <c r="BF133" s="131"/>
      <c r="BG133" s="131"/>
      <c r="BH133" s="131"/>
      <c r="BI133" s="131"/>
      <c r="BJ133" s="131"/>
    </row>
    <row r="134" spans="56:62">
      <c r="BD134" s="131"/>
      <c r="BE134" s="131"/>
      <c r="BF134" s="131"/>
      <c r="BG134" s="131"/>
      <c r="BH134" s="131"/>
      <c r="BI134" s="131"/>
      <c r="BJ134" s="131"/>
    </row>
    <row r="135" spans="56:62">
      <c r="BD135" s="131"/>
      <c r="BE135" s="131"/>
      <c r="BF135" s="131"/>
      <c r="BG135" s="131"/>
      <c r="BH135" s="131"/>
      <c r="BI135" s="131"/>
      <c r="BJ135" s="131"/>
    </row>
    <row r="136" spans="56:62">
      <c r="BD136" s="131"/>
      <c r="BE136" s="131"/>
      <c r="BF136" s="131"/>
      <c r="BG136" s="131"/>
      <c r="BH136" s="131"/>
      <c r="BI136" s="131"/>
      <c r="BJ136" s="131"/>
    </row>
    <row r="137" spans="56:62">
      <c r="BD137" s="131"/>
      <c r="BE137" s="131"/>
      <c r="BF137" s="131"/>
      <c r="BG137" s="131"/>
      <c r="BH137" s="131"/>
      <c r="BI137" s="131"/>
      <c r="BJ137" s="131"/>
    </row>
    <row r="138" spans="56:62">
      <c r="BD138" s="131"/>
      <c r="BE138" s="131"/>
      <c r="BF138" s="131"/>
      <c r="BG138" s="131"/>
      <c r="BH138" s="131"/>
      <c r="BI138" s="131"/>
      <c r="BJ138" s="131"/>
    </row>
    <row r="139" spans="56:62">
      <c r="BD139" s="131"/>
      <c r="BE139" s="131"/>
      <c r="BF139" s="131"/>
      <c r="BG139" s="131"/>
      <c r="BH139" s="131"/>
      <c r="BI139" s="131"/>
      <c r="BJ139" s="131"/>
    </row>
    <row r="140" spans="56:62">
      <c r="BD140" s="131"/>
      <c r="BE140" s="131"/>
      <c r="BF140" s="131"/>
      <c r="BG140" s="131"/>
      <c r="BH140" s="131"/>
      <c r="BI140" s="131"/>
      <c r="BJ140" s="131"/>
    </row>
    <row r="141" spans="56:62">
      <c r="BD141" s="131"/>
      <c r="BE141" s="131"/>
      <c r="BF141" s="131"/>
      <c r="BG141" s="131"/>
      <c r="BH141" s="131"/>
      <c r="BI141" s="131"/>
      <c r="BJ141" s="131"/>
    </row>
    <row r="142" spans="56:62">
      <c r="BD142" s="131"/>
      <c r="BE142" s="131"/>
      <c r="BF142" s="131"/>
      <c r="BG142" s="131"/>
      <c r="BH142" s="131"/>
      <c r="BI142" s="131"/>
      <c r="BJ142" s="131"/>
    </row>
    <row r="143" spans="56:62">
      <c r="BD143" s="131"/>
      <c r="BE143" s="131"/>
      <c r="BF143" s="131"/>
      <c r="BG143" s="131"/>
      <c r="BH143" s="131"/>
      <c r="BI143" s="131"/>
      <c r="BJ143" s="131"/>
    </row>
    <row r="144" spans="56:62">
      <c r="BD144" s="131"/>
      <c r="BE144" s="131"/>
      <c r="BF144" s="131"/>
      <c r="BG144" s="131"/>
      <c r="BH144" s="131"/>
      <c r="BI144" s="131"/>
      <c r="BJ144" s="131"/>
    </row>
    <row r="145" spans="56:62">
      <c r="BD145" s="131"/>
      <c r="BE145" s="131"/>
      <c r="BF145" s="131"/>
      <c r="BG145" s="131"/>
      <c r="BH145" s="131"/>
      <c r="BI145" s="131"/>
      <c r="BJ145" s="131"/>
    </row>
    <row r="146" spans="56:62">
      <c r="BD146" s="131"/>
      <c r="BE146" s="131"/>
      <c r="BF146" s="131"/>
      <c r="BG146" s="131"/>
      <c r="BH146" s="131"/>
      <c r="BI146" s="131"/>
      <c r="BJ146" s="131"/>
    </row>
    <row r="147" spans="56:62">
      <c r="BD147" s="131"/>
      <c r="BE147" s="131"/>
      <c r="BF147" s="131"/>
      <c r="BG147" s="131"/>
      <c r="BH147" s="131"/>
      <c r="BI147" s="131"/>
      <c r="BJ147" s="131"/>
    </row>
    <row r="148" spans="56:62">
      <c r="BD148" s="131"/>
      <c r="BE148" s="131"/>
      <c r="BF148" s="131"/>
      <c r="BG148" s="131"/>
      <c r="BH148" s="131"/>
      <c r="BI148" s="131"/>
      <c r="BJ148" s="131"/>
    </row>
    <row r="149" spans="56:62">
      <c r="BD149" s="131"/>
      <c r="BE149" s="131"/>
      <c r="BF149" s="131"/>
      <c r="BG149" s="131"/>
      <c r="BH149" s="131"/>
      <c r="BI149" s="131"/>
      <c r="BJ149" s="131"/>
    </row>
    <row r="150" spans="56:62">
      <c r="BD150" s="131"/>
      <c r="BE150" s="131"/>
      <c r="BF150" s="131"/>
      <c r="BG150" s="131"/>
      <c r="BH150" s="131"/>
      <c r="BI150" s="131"/>
      <c r="BJ150" s="131"/>
    </row>
    <row r="151" spans="56:62">
      <c r="BD151" s="131"/>
      <c r="BE151" s="131"/>
      <c r="BF151" s="131"/>
      <c r="BG151" s="131"/>
      <c r="BH151" s="131"/>
      <c r="BI151" s="131"/>
      <c r="BJ151" s="131"/>
    </row>
  </sheetData>
  <sheetProtection algorithmName="SHA-512" hashValue="tBFCAzLiJ1OnJ+UBcbMs0L46p7i9LbZwN80ZXGWxZwvL7cKvjmF8Rzbj5ET6csVF+kCF4OcGWXl+Bqf0hSvfkQ==" saltValue="28v9JCSoegNtBEN1nn48iA==" spinCount="100000" sheet="1" objects="1" scenarios="1"/>
  <mergeCells count="628">
    <mergeCell ref="BD6:BK7"/>
    <mergeCell ref="BJ9:BK11"/>
    <mergeCell ref="A1:C1"/>
    <mergeCell ref="G1:AI1"/>
    <mergeCell ref="C3:M3"/>
    <mergeCell ref="B4:C4"/>
    <mergeCell ref="G4:M4"/>
    <mergeCell ref="Q4:V4"/>
    <mergeCell ref="Z4:AE4"/>
    <mergeCell ref="AR4:AT4"/>
    <mergeCell ref="AV4:AW4"/>
    <mergeCell ref="AL4:AM4"/>
    <mergeCell ref="AR9:AT12"/>
    <mergeCell ref="AX9:AY12"/>
    <mergeCell ref="AZ9:AZ12"/>
    <mergeCell ref="D9:D11"/>
    <mergeCell ref="BE15:BF17"/>
    <mergeCell ref="BG15:BH17"/>
    <mergeCell ref="AX4:AY4"/>
    <mergeCell ref="BD4:BK5"/>
    <mergeCell ref="A5:A8"/>
    <mergeCell ref="B5:C7"/>
    <mergeCell ref="G5:M8"/>
    <mergeCell ref="Q5:Q7"/>
    <mergeCell ref="Z5:Z7"/>
    <mergeCell ref="B8:C8"/>
    <mergeCell ref="BC8:BC11"/>
    <mergeCell ref="BD8:BI11"/>
    <mergeCell ref="A9:A12"/>
    <mergeCell ref="B9:C11"/>
    <mergeCell ref="G9:G11"/>
    <mergeCell ref="Q9:V12"/>
    <mergeCell ref="Z9:Z11"/>
    <mergeCell ref="AH9:AH12"/>
    <mergeCell ref="AI9:AI12"/>
    <mergeCell ref="AQ5:AQ8"/>
    <mergeCell ref="AR5:AT8"/>
    <mergeCell ref="AV5:AW8"/>
    <mergeCell ref="AX5:AY8"/>
    <mergeCell ref="AV9:AW12"/>
    <mergeCell ref="B16:C16"/>
    <mergeCell ref="AV13:AW16"/>
    <mergeCell ref="AX13:AY16"/>
    <mergeCell ref="AZ13:AZ16"/>
    <mergeCell ref="AH5:AH8"/>
    <mergeCell ref="AI5:AI8"/>
    <mergeCell ref="AK5:AK8"/>
    <mergeCell ref="AO5:AO8"/>
    <mergeCell ref="AP5:AP8"/>
    <mergeCell ref="AP13:AP16"/>
    <mergeCell ref="AQ13:AQ16"/>
    <mergeCell ref="AR13:AT16"/>
    <mergeCell ref="AL9:AM12"/>
    <mergeCell ref="AL5:AM8"/>
    <mergeCell ref="B12:C12"/>
    <mergeCell ref="AI13:AI16"/>
    <mergeCell ref="AK13:AK16"/>
    <mergeCell ref="AO13:AO16"/>
    <mergeCell ref="AK9:AK12"/>
    <mergeCell ref="AO9:AO12"/>
    <mergeCell ref="AP9:AP12"/>
    <mergeCell ref="AZ5:AZ8"/>
    <mergeCell ref="D5:D7"/>
    <mergeCell ref="D13:D15"/>
    <mergeCell ref="A13:A16"/>
    <mergeCell ref="B13:C15"/>
    <mergeCell ref="G13:G15"/>
    <mergeCell ref="Q13:Q15"/>
    <mergeCell ref="Z13:AE16"/>
    <mergeCell ref="AH13:AH16"/>
    <mergeCell ref="BJ18:BJ19"/>
    <mergeCell ref="B19:C19"/>
    <mergeCell ref="G19:M19"/>
    <mergeCell ref="Q19:V19"/>
    <mergeCell ref="Z19:AE19"/>
    <mergeCell ref="AR19:AT19"/>
    <mergeCell ref="AV19:AW19"/>
    <mergeCell ref="AX19:AY19"/>
    <mergeCell ref="C18:M18"/>
    <mergeCell ref="BE18:BE19"/>
    <mergeCell ref="BF18:BF19"/>
    <mergeCell ref="BG18:BG19"/>
    <mergeCell ref="BH18:BH19"/>
    <mergeCell ref="BI18:BI19"/>
    <mergeCell ref="AL13:AM16"/>
    <mergeCell ref="BI15:BJ17"/>
    <mergeCell ref="BG12:BH14"/>
    <mergeCell ref="AQ9:AQ12"/>
    <mergeCell ref="A20:A23"/>
    <mergeCell ref="B20:C22"/>
    <mergeCell ref="G20:M23"/>
    <mergeCell ref="Q20:Q22"/>
    <mergeCell ref="Z20:Z22"/>
    <mergeCell ref="AH20:AH23"/>
    <mergeCell ref="B23:C23"/>
    <mergeCell ref="AO24:AO27"/>
    <mergeCell ref="AP24:AP27"/>
    <mergeCell ref="AL20:AM23"/>
    <mergeCell ref="Q24:V27"/>
    <mergeCell ref="Z24:Z26"/>
    <mergeCell ref="AH24:AH27"/>
    <mergeCell ref="AI24:AI27"/>
    <mergeCell ref="D20:D22"/>
    <mergeCell ref="AR20:AT23"/>
    <mergeCell ref="AV20:AW23"/>
    <mergeCell ref="AI20:AI23"/>
    <mergeCell ref="AK20:AK23"/>
    <mergeCell ref="AO20:AO23"/>
    <mergeCell ref="AP20:AP23"/>
    <mergeCell ref="AQ20:AQ23"/>
    <mergeCell ref="BI20:BJ22"/>
    <mergeCell ref="AV28:AW31"/>
    <mergeCell ref="AX28:AY31"/>
    <mergeCell ref="AZ28:AZ31"/>
    <mergeCell ref="BD30:BK31"/>
    <mergeCell ref="BG23:BH25"/>
    <mergeCell ref="AX20:AY23"/>
    <mergeCell ref="AZ20:AZ23"/>
    <mergeCell ref="BE20:BF22"/>
    <mergeCell ref="BG20:BH22"/>
    <mergeCell ref="BJ27:BK29"/>
    <mergeCell ref="AX24:AY27"/>
    <mergeCell ref="AZ24:AZ27"/>
    <mergeCell ref="BC26:BC29"/>
    <mergeCell ref="BD26:BI29"/>
    <mergeCell ref="A28:A31"/>
    <mergeCell ref="B28:C30"/>
    <mergeCell ref="G28:G30"/>
    <mergeCell ref="Q28:Q30"/>
    <mergeCell ref="Z28:AE31"/>
    <mergeCell ref="AH28:AH31"/>
    <mergeCell ref="AI28:AI31"/>
    <mergeCell ref="AK28:AK31"/>
    <mergeCell ref="AV24:AW27"/>
    <mergeCell ref="B27:C27"/>
    <mergeCell ref="AO28:AO31"/>
    <mergeCell ref="AP28:AP31"/>
    <mergeCell ref="AQ28:AQ31"/>
    <mergeCell ref="AR28:AT31"/>
    <mergeCell ref="AK24:AK27"/>
    <mergeCell ref="AQ24:AQ27"/>
    <mergeCell ref="AR24:AT27"/>
    <mergeCell ref="A24:A27"/>
    <mergeCell ref="B24:C26"/>
    <mergeCell ref="D24:D26"/>
    <mergeCell ref="D28:D30"/>
    <mergeCell ref="G24:G26"/>
    <mergeCell ref="AL28:AM31"/>
    <mergeCell ref="AL24:AM27"/>
    <mergeCell ref="AV34:AW34"/>
    <mergeCell ref="AX34:AY34"/>
    <mergeCell ref="BD34:BK35"/>
    <mergeCell ref="A35:A38"/>
    <mergeCell ref="B35:C37"/>
    <mergeCell ref="G35:M38"/>
    <mergeCell ref="Q35:Q37"/>
    <mergeCell ref="Z35:Z37"/>
    <mergeCell ref="AG35:AG38"/>
    <mergeCell ref="AH35:AH38"/>
    <mergeCell ref="B34:C34"/>
    <mergeCell ref="G34:M34"/>
    <mergeCell ref="Q34:V34"/>
    <mergeCell ref="Z34:AE34"/>
    <mergeCell ref="AR34:AT34"/>
    <mergeCell ref="AZ35:AZ38"/>
    <mergeCell ref="BA35:BA38"/>
    <mergeCell ref="BD36:BK37"/>
    <mergeCell ref="B38:C38"/>
    <mergeCell ref="BC38:BC41"/>
    <mergeCell ref="BD38:BI41"/>
    <mergeCell ref="AH39:AH42"/>
    <mergeCell ref="AI39:AI42"/>
    <mergeCell ref="AP35:AP38"/>
    <mergeCell ref="AQ35:AQ38"/>
    <mergeCell ref="AR35:AT38"/>
    <mergeCell ref="AU35:AU38"/>
    <mergeCell ref="AV35:AW38"/>
    <mergeCell ref="AX35:AY38"/>
    <mergeCell ref="AI35:AI38"/>
    <mergeCell ref="AJ35:AJ38"/>
    <mergeCell ref="AK35:AK38"/>
    <mergeCell ref="AN35:AN38"/>
    <mergeCell ref="AO35:AO38"/>
    <mergeCell ref="AZ39:AZ42"/>
    <mergeCell ref="BA39:BA42"/>
    <mergeCell ref="BJ39:BK41"/>
    <mergeCell ref="BG42:BH44"/>
    <mergeCell ref="AX43:AY46"/>
    <mergeCell ref="AZ43:AZ46"/>
    <mergeCell ref="BA43:BA46"/>
    <mergeCell ref="AN39:AN42"/>
    <mergeCell ref="AO39:AO42"/>
    <mergeCell ref="AP39:AP42"/>
    <mergeCell ref="AQ39:AQ42"/>
    <mergeCell ref="AR39:AT42"/>
    <mergeCell ref="BE45:BF47"/>
    <mergeCell ref="BG45:BH47"/>
    <mergeCell ref="BI45:BJ47"/>
    <mergeCell ref="AU39:AU42"/>
    <mergeCell ref="AV39:AW42"/>
    <mergeCell ref="AX39:AY42"/>
    <mergeCell ref="A39:A42"/>
    <mergeCell ref="B39:C41"/>
    <mergeCell ref="G39:G41"/>
    <mergeCell ref="Q39:V42"/>
    <mergeCell ref="Z39:Z41"/>
    <mergeCell ref="AG39:AG42"/>
    <mergeCell ref="B42:C42"/>
    <mergeCell ref="AJ39:AJ42"/>
    <mergeCell ref="AK39:AK42"/>
    <mergeCell ref="AH43:AH46"/>
    <mergeCell ref="AI43:AI46"/>
    <mergeCell ref="AJ43:AJ46"/>
    <mergeCell ref="AK43:AK46"/>
    <mergeCell ref="AN43:AN46"/>
    <mergeCell ref="A43:A46"/>
    <mergeCell ref="B43:C45"/>
    <mergeCell ref="G43:G45"/>
    <mergeCell ref="Q43:Q45"/>
    <mergeCell ref="Z43:AE46"/>
    <mergeCell ref="AG43:AG46"/>
    <mergeCell ref="B46:C46"/>
    <mergeCell ref="BE48:BE49"/>
    <mergeCell ref="BF48:BF49"/>
    <mergeCell ref="BG48:BG49"/>
    <mergeCell ref="BH48:BH49"/>
    <mergeCell ref="BI48:BI49"/>
    <mergeCell ref="AO43:AO46"/>
    <mergeCell ref="AP43:AP46"/>
    <mergeCell ref="AQ43:AQ46"/>
    <mergeCell ref="AR43:AT46"/>
    <mergeCell ref="AU43:AU46"/>
    <mergeCell ref="AV43:AW46"/>
    <mergeCell ref="A50:A53"/>
    <mergeCell ref="B50:C52"/>
    <mergeCell ref="G50:M53"/>
    <mergeCell ref="Q50:Q52"/>
    <mergeCell ref="Z50:Z52"/>
    <mergeCell ref="AG50:AG53"/>
    <mergeCell ref="B53:C53"/>
    <mergeCell ref="BJ48:BJ49"/>
    <mergeCell ref="B49:C49"/>
    <mergeCell ref="G49:M49"/>
    <mergeCell ref="Q49:V49"/>
    <mergeCell ref="Z49:AE49"/>
    <mergeCell ref="AR49:AT49"/>
    <mergeCell ref="AV49:AW49"/>
    <mergeCell ref="AX49:AY49"/>
    <mergeCell ref="AO50:AO53"/>
    <mergeCell ref="AP50:AP53"/>
    <mergeCell ref="AQ50:AQ53"/>
    <mergeCell ref="AR50:AT53"/>
    <mergeCell ref="AU50:AU53"/>
    <mergeCell ref="AV50:AW53"/>
    <mergeCell ref="AH50:AH53"/>
    <mergeCell ref="AI50:AI53"/>
    <mergeCell ref="BI50:BJ52"/>
    <mergeCell ref="BG53:BH55"/>
    <mergeCell ref="AX54:AY57"/>
    <mergeCell ref="AZ54:AZ57"/>
    <mergeCell ref="BA54:BA57"/>
    <mergeCell ref="AV54:AW57"/>
    <mergeCell ref="AH54:AH57"/>
    <mergeCell ref="AI54:AI57"/>
    <mergeCell ref="AJ54:AJ57"/>
    <mergeCell ref="AK54:AK57"/>
    <mergeCell ref="AN54:AN57"/>
    <mergeCell ref="AO54:AO57"/>
    <mergeCell ref="AP54:AP57"/>
    <mergeCell ref="AQ54:AQ57"/>
    <mergeCell ref="AJ50:AJ53"/>
    <mergeCell ref="AK50:AK53"/>
    <mergeCell ref="AN50:AN53"/>
    <mergeCell ref="AX50:AY53"/>
    <mergeCell ref="AZ50:AZ53"/>
    <mergeCell ref="BA50:BA53"/>
    <mergeCell ref="BE50:BF52"/>
    <mergeCell ref="BG50:BH52"/>
    <mergeCell ref="AU54:AU57"/>
    <mergeCell ref="A54:A57"/>
    <mergeCell ref="B54:C56"/>
    <mergeCell ref="G54:G56"/>
    <mergeCell ref="Q54:V57"/>
    <mergeCell ref="Z54:Z56"/>
    <mergeCell ref="AG54:AG57"/>
    <mergeCell ref="A58:A61"/>
    <mergeCell ref="B58:C60"/>
    <mergeCell ref="G58:G60"/>
    <mergeCell ref="Q58:Q60"/>
    <mergeCell ref="Z58:AE61"/>
    <mergeCell ref="AG58:AG61"/>
    <mergeCell ref="AI69:AI72"/>
    <mergeCell ref="Z69:Z71"/>
    <mergeCell ref="AX58:AY61"/>
    <mergeCell ref="AZ58:AZ61"/>
    <mergeCell ref="BA58:BA61"/>
    <mergeCell ref="BD60:BK61"/>
    <mergeCell ref="B61:C61"/>
    <mergeCell ref="C63:M63"/>
    <mergeCell ref="AO58:AO61"/>
    <mergeCell ref="AP58:AP61"/>
    <mergeCell ref="AQ58:AQ61"/>
    <mergeCell ref="AR58:AT61"/>
    <mergeCell ref="AU58:AU61"/>
    <mergeCell ref="AV58:AW61"/>
    <mergeCell ref="AH58:AH61"/>
    <mergeCell ref="AI58:AI61"/>
    <mergeCell ref="AJ58:AJ61"/>
    <mergeCell ref="AK58:AK61"/>
    <mergeCell ref="AN58:AN61"/>
    <mergeCell ref="BC56:BC59"/>
    <mergeCell ref="BD56:BI59"/>
    <mergeCell ref="B57:C57"/>
    <mergeCell ref="BJ57:BK59"/>
    <mergeCell ref="AR54:AT57"/>
    <mergeCell ref="A65:A68"/>
    <mergeCell ref="B65:C67"/>
    <mergeCell ref="G65:M68"/>
    <mergeCell ref="Q65:Q67"/>
    <mergeCell ref="Z65:Z67"/>
    <mergeCell ref="AH65:AH68"/>
    <mergeCell ref="AI65:AI68"/>
    <mergeCell ref="B64:C64"/>
    <mergeCell ref="G64:M64"/>
    <mergeCell ref="Q64:V64"/>
    <mergeCell ref="Z64:AE64"/>
    <mergeCell ref="B68:C68"/>
    <mergeCell ref="D65:D67"/>
    <mergeCell ref="AO65:AO68"/>
    <mergeCell ref="AP65:AP68"/>
    <mergeCell ref="AQ65:AQ68"/>
    <mergeCell ref="AR65:AT68"/>
    <mergeCell ref="AZ69:AZ72"/>
    <mergeCell ref="AV64:AW64"/>
    <mergeCell ref="AX64:AY64"/>
    <mergeCell ref="AK65:AK68"/>
    <mergeCell ref="BJ69:BK71"/>
    <mergeCell ref="BD64:BK65"/>
    <mergeCell ref="AR64:AT64"/>
    <mergeCell ref="AV65:AW68"/>
    <mergeCell ref="AX65:AY68"/>
    <mergeCell ref="AZ65:AZ68"/>
    <mergeCell ref="BD66:BK67"/>
    <mergeCell ref="BC68:BC71"/>
    <mergeCell ref="BD68:BI71"/>
    <mergeCell ref="AK73:AK76"/>
    <mergeCell ref="AO73:AO76"/>
    <mergeCell ref="AP73:AP76"/>
    <mergeCell ref="AQ73:AQ76"/>
    <mergeCell ref="AX79:AY79"/>
    <mergeCell ref="B72:C72"/>
    <mergeCell ref="BG72:BH74"/>
    <mergeCell ref="A73:A76"/>
    <mergeCell ref="B73:C75"/>
    <mergeCell ref="G73:G75"/>
    <mergeCell ref="Q73:Q75"/>
    <mergeCell ref="Z73:AE76"/>
    <mergeCell ref="AH73:AH76"/>
    <mergeCell ref="AO69:AO72"/>
    <mergeCell ref="AP69:AP72"/>
    <mergeCell ref="AQ69:AQ72"/>
    <mergeCell ref="AR69:AT72"/>
    <mergeCell ref="AV69:AW72"/>
    <mergeCell ref="AX69:AY72"/>
    <mergeCell ref="A69:A72"/>
    <mergeCell ref="B69:C71"/>
    <mergeCell ref="G69:G71"/>
    <mergeCell ref="Q69:V72"/>
    <mergeCell ref="AH69:AH72"/>
    <mergeCell ref="A80:A83"/>
    <mergeCell ref="B80:C82"/>
    <mergeCell ref="G80:M83"/>
    <mergeCell ref="Q80:Q82"/>
    <mergeCell ref="Z80:Z82"/>
    <mergeCell ref="AH80:AH83"/>
    <mergeCell ref="BI75:BJ77"/>
    <mergeCell ref="B76:C76"/>
    <mergeCell ref="AK69:AK72"/>
    <mergeCell ref="C78:M78"/>
    <mergeCell ref="BE78:BE79"/>
    <mergeCell ref="BF78:BF79"/>
    <mergeCell ref="BG78:BG79"/>
    <mergeCell ref="BH78:BH79"/>
    <mergeCell ref="BI78:BI79"/>
    <mergeCell ref="BJ78:BJ79"/>
    <mergeCell ref="B79:C79"/>
    <mergeCell ref="AR73:AT76"/>
    <mergeCell ref="AV73:AW76"/>
    <mergeCell ref="AX73:AY76"/>
    <mergeCell ref="AZ73:AZ76"/>
    <mergeCell ref="BE75:BF77"/>
    <mergeCell ref="BG75:BH77"/>
    <mergeCell ref="AI73:AI76"/>
    <mergeCell ref="AR79:AT79"/>
    <mergeCell ref="AV79:AW79"/>
    <mergeCell ref="AZ80:AZ83"/>
    <mergeCell ref="BE80:BF82"/>
    <mergeCell ref="BG80:BH82"/>
    <mergeCell ref="G79:M79"/>
    <mergeCell ref="Q79:V79"/>
    <mergeCell ref="Z79:AE79"/>
    <mergeCell ref="BI80:BJ82"/>
    <mergeCell ref="AL79:AM79"/>
    <mergeCell ref="A88:A91"/>
    <mergeCell ref="B88:C90"/>
    <mergeCell ref="G88:G90"/>
    <mergeCell ref="Q88:Q90"/>
    <mergeCell ref="Z88:AE91"/>
    <mergeCell ref="AH88:AH91"/>
    <mergeCell ref="AP84:AP87"/>
    <mergeCell ref="AQ84:AQ87"/>
    <mergeCell ref="AR84:AT87"/>
    <mergeCell ref="A84:A87"/>
    <mergeCell ref="B84:C86"/>
    <mergeCell ref="G84:G86"/>
    <mergeCell ref="Q84:V87"/>
    <mergeCell ref="Z84:Z86"/>
    <mergeCell ref="AH84:AH87"/>
    <mergeCell ref="AI84:AI87"/>
    <mergeCell ref="AK84:AK87"/>
    <mergeCell ref="AO84:AO87"/>
    <mergeCell ref="BD90:BK91"/>
    <mergeCell ref="B91:C91"/>
    <mergeCell ref="AI88:AI91"/>
    <mergeCell ref="AK88:AK91"/>
    <mergeCell ref="AO88:AO91"/>
    <mergeCell ref="AP88:AP91"/>
    <mergeCell ref="AQ88:AQ91"/>
    <mergeCell ref="BC86:BC89"/>
    <mergeCell ref="BD86:BI89"/>
    <mergeCell ref="B87:C87"/>
    <mergeCell ref="BJ87:BK89"/>
    <mergeCell ref="AV84:AW87"/>
    <mergeCell ref="AX84:AY87"/>
    <mergeCell ref="AZ84:AZ87"/>
    <mergeCell ref="BG83:BH85"/>
    <mergeCell ref="AO80:AO83"/>
    <mergeCell ref="AP80:AP83"/>
    <mergeCell ref="AQ80:AQ83"/>
    <mergeCell ref="AR80:AT83"/>
    <mergeCell ref="AV80:AW83"/>
    <mergeCell ref="AX80:AY83"/>
    <mergeCell ref="AI80:AI83"/>
    <mergeCell ref="AK80:AK83"/>
    <mergeCell ref="Q94:V94"/>
    <mergeCell ref="Z94:AE94"/>
    <mergeCell ref="AR88:AT91"/>
    <mergeCell ref="AV88:AW91"/>
    <mergeCell ref="AX88:AY91"/>
    <mergeCell ref="AR94:AT94"/>
    <mergeCell ref="AV94:AW94"/>
    <mergeCell ref="AX94:AY94"/>
    <mergeCell ref="AZ88:AZ91"/>
    <mergeCell ref="BD94:BK95"/>
    <mergeCell ref="A95:A98"/>
    <mergeCell ref="B95:C97"/>
    <mergeCell ref="G95:M98"/>
    <mergeCell ref="Q95:Q97"/>
    <mergeCell ref="Z95:Z97"/>
    <mergeCell ref="AH95:AH98"/>
    <mergeCell ref="AR95:AT98"/>
    <mergeCell ref="AV95:AW98"/>
    <mergeCell ref="AX95:AY98"/>
    <mergeCell ref="AZ95:AZ98"/>
    <mergeCell ref="BD96:BK97"/>
    <mergeCell ref="B98:C98"/>
    <mergeCell ref="BC98:BC101"/>
    <mergeCell ref="BD98:BI101"/>
    <mergeCell ref="AI99:AI102"/>
    <mergeCell ref="AK99:AK102"/>
    <mergeCell ref="AI95:AI98"/>
    <mergeCell ref="AK95:AK98"/>
    <mergeCell ref="AO95:AO98"/>
    <mergeCell ref="AP95:AP98"/>
    <mergeCell ref="AQ95:AQ98"/>
    <mergeCell ref="AX99:AY102"/>
    <mergeCell ref="AZ99:AZ102"/>
    <mergeCell ref="A103:A106"/>
    <mergeCell ref="B103:C105"/>
    <mergeCell ref="G103:G105"/>
    <mergeCell ref="Q103:Q105"/>
    <mergeCell ref="Z103:AE106"/>
    <mergeCell ref="AO99:AO102"/>
    <mergeCell ref="AP99:AP102"/>
    <mergeCell ref="AQ99:AQ102"/>
    <mergeCell ref="AR99:AT102"/>
    <mergeCell ref="A99:A102"/>
    <mergeCell ref="B99:C101"/>
    <mergeCell ref="G99:G101"/>
    <mergeCell ref="Q99:V102"/>
    <mergeCell ref="Z99:Z101"/>
    <mergeCell ref="AH99:AH102"/>
    <mergeCell ref="B106:C106"/>
    <mergeCell ref="AH103:AH106"/>
    <mergeCell ref="AI103:AI106"/>
    <mergeCell ref="AK103:AK106"/>
    <mergeCell ref="AO103:AO106"/>
    <mergeCell ref="AP103:AP106"/>
    <mergeCell ref="AQ103:AQ106"/>
    <mergeCell ref="BJ99:BK101"/>
    <mergeCell ref="BG102:BH104"/>
    <mergeCell ref="AV99:AW102"/>
    <mergeCell ref="BG105:BH107"/>
    <mergeCell ref="BI105:BJ107"/>
    <mergeCell ref="BE108:BE109"/>
    <mergeCell ref="BF108:BF109"/>
    <mergeCell ref="BG108:BG109"/>
    <mergeCell ref="BH108:BH109"/>
    <mergeCell ref="BI108:BI109"/>
    <mergeCell ref="BJ108:BJ109"/>
    <mergeCell ref="AV103:AW106"/>
    <mergeCell ref="AX103:AY106"/>
    <mergeCell ref="AZ103:AZ106"/>
    <mergeCell ref="BE105:BF107"/>
    <mergeCell ref="A110:A113"/>
    <mergeCell ref="B110:C112"/>
    <mergeCell ref="G110:M113"/>
    <mergeCell ref="Q110:Q112"/>
    <mergeCell ref="Z110:Z112"/>
    <mergeCell ref="AH110:AH113"/>
    <mergeCell ref="AI110:AI113"/>
    <mergeCell ref="AK110:AK113"/>
    <mergeCell ref="B109:C109"/>
    <mergeCell ref="G109:M109"/>
    <mergeCell ref="Q109:V109"/>
    <mergeCell ref="Z109:AE109"/>
    <mergeCell ref="B113:C113"/>
    <mergeCell ref="BG113:BH115"/>
    <mergeCell ref="AI114:AI117"/>
    <mergeCell ref="AK114:AK117"/>
    <mergeCell ref="AO110:AO113"/>
    <mergeCell ref="AP110:AP113"/>
    <mergeCell ref="AQ110:AQ113"/>
    <mergeCell ref="AR110:AT113"/>
    <mergeCell ref="AV110:AW113"/>
    <mergeCell ref="AZ114:AZ117"/>
    <mergeCell ref="BC116:BC119"/>
    <mergeCell ref="BD116:BI119"/>
    <mergeCell ref="AL114:AM117"/>
    <mergeCell ref="AV114:AW117"/>
    <mergeCell ref="AX114:AY117"/>
    <mergeCell ref="AV118:AW121"/>
    <mergeCell ref="AX118:AY121"/>
    <mergeCell ref="AZ118:AZ121"/>
    <mergeCell ref="BD120:BK121"/>
    <mergeCell ref="AL110:AM113"/>
    <mergeCell ref="AZ110:AZ113"/>
    <mergeCell ref="BE110:BF112"/>
    <mergeCell ref="BG110:BH112"/>
    <mergeCell ref="BI110:BJ112"/>
    <mergeCell ref="BJ117:BK119"/>
    <mergeCell ref="A118:A121"/>
    <mergeCell ref="B118:C120"/>
    <mergeCell ref="G118:G120"/>
    <mergeCell ref="Q118:Q120"/>
    <mergeCell ref="Z118:AE121"/>
    <mergeCell ref="AO114:AO117"/>
    <mergeCell ref="AP114:AP117"/>
    <mergeCell ref="AQ114:AQ117"/>
    <mergeCell ref="AR114:AT117"/>
    <mergeCell ref="A114:A117"/>
    <mergeCell ref="B114:C116"/>
    <mergeCell ref="G114:G116"/>
    <mergeCell ref="Q114:V117"/>
    <mergeCell ref="Z114:Z116"/>
    <mergeCell ref="AH114:AH117"/>
    <mergeCell ref="B121:C121"/>
    <mergeCell ref="AQ118:AQ121"/>
    <mergeCell ref="AR118:AT121"/>
    <mergeCell ref="AH118:AH121"/>
    <mergeCell ref="AI118:AI121"/>
    <mergeCell ref="AK118:AK121"/>
    <mergeCell ref="AO118:AO121"/>
    <mergeCell ref="AP118:AP121"/>
    <mergeCell ref="AL118:AM121"/>
    <mergeCell ref="AL109:AM109"/>
    <mergeCell ref="AL103:AM106"/>
    <mergeCell ref="AL99:AM102"/>
    <mergeCell ref="AL95:AM98"/>
    <mergeCell ref="AL94:AM94"/>
    <mergeCell ref="AL88:AM91"/>
    <mergeCell ref="AL84:AM87"/>
    <mergeCell ref="AL80:AM83"/>
    <mergeCell ref="AX110:AY113"/>
    <mergeCell ref="AV109:AW109"/>
    <mergeCell ref="AX109:AY109"/>
    <mergeCell ref="AR109:AT109"/>
    <mergeCell ref="AR103:AT106"/>
    <mergeCell ref="AL19:AM19"/>
    <mergeCell ref="AL43:AM46"/>
    <mergeCell ref="AL39:AM42"/>
    <mergeCell ref="AL35:AM38"/>
    <mergeCell ref="AL34:AM34"/>
    <mergeCell ref="AL73:AM76"/>
    <mergeCell ref="AL69:AM72"/>
    <mergeCell ref="AL65:AM68"/>
    <mergeCell ref="AL64:AM64"/>
    <mergeCell ref="AL58:AM61"/>
    <mergeCell ref="AL54:AM57"/>
    <mergeCell ref="AL50:AM53"/>
    <mergeCell ref="AL49:AM49"/>
    <mergeCell ref="D35:D37"/>
    <mergeCell ref="D39:D41"/>
    <mergeCell ref="D43:D45"/>
    <mergeCell ref="D50:D52"/>
    <mergeCell ref="D54:D56"/>
    <mergeCell ref="D58:D60"/>
    <mergeCell ref="C48:M48"/>
    <mergeCell ref="B31:C31"/>
    <mergeCell ref="C33:M33"/>
    <mergeCell ref="D114:D116"/>
    <mergeCell ref="D118:D120"/>
    <mergeCell ref="D69:D71"/>
    <mergeCell ref="D73:D75"/>
    <mergeCell ref="D80:D82"/>
    <mergeCell ref="D84:D86"/>
    <mergeCell ref="D88:D90"/>
    <mergeCell ref="D95:D97"/>
    <mergeCell ref="D99:D101"/>
    <mergeCell ref="D103:D105"/>
    <mergeCell ref="D110:D112"/>
    <mergeCell ref="C108:M108"/>
    <mergeCell ref="B102:C102"/>
    <mergeCell ref="C93:M93"/>
    <mergeCell ref="B94:C94"/>
    <mergeCell ref="G94:M94"/>
    <mergeCell ref="B83:C83"/>
    <mergeCell ref="B117:C117"/>
  </mergeCells>
  <phoneticPr fontId="1"/>
  <dataValidations disablePrompts="1" count="1">
    <dataValidation type="list" allowBlank="1" showInputMessage="1" showErrorMessage="1" sqref="AB23 S8 AB8 AB42 S38 AB38 AB57 S53 AB53 AB72 S68 AB68 AB87 S83 AB83 AB102 S98 AB98 AB117 S113 AB113 AB27 S23 AB12" xr:uid="{00000000-0002-0000-0400-000000000000}">
      <formula1>$E$8:$E$8</formula1>
    </dataValidation>
  </dataValidations>
  <printOptions horizontalCentered="1"/>
  <pageMargins left="0.39370078740157483" right="0.39370078740157483" top="0" bottom="0" header="0.51181102362204722" footer="0"/>
  <pageSetup paperSize="9" scale="44" orientation="portrait" horizont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5"/>
  <sheetViews>
    <sheetView zoomScaleNormal="100" workbookViewId="0">
      <selection activeCell="A2" sqref="A2"/>
    </sheetView>
  </sheetViews>
  <sheetFormatPr defaultColWidth="9" defaultRowHeight="13.5"/>
  <cols>
    <col min="1" max="1" width="12.125" style="3" bestFit="1" customWidth="1"/>
    <col min="2" max="2" width="14.625" style="3" bestFit="1" customWidth="1"/>
    <col min="3" max="3" width="12.125" style="4" bestFit="1" customWidth="1"/>
    <col min="4" max="4" width="5.5" style="4" bestFit="1" customWidth="1"/>
    <col min="5" max="5" width="5.875" style="4" bestFit="1" customWidth="1"/>
    <col min="6" max="6" width="5.875" style="4" customWidth="1"/>
    <col min="7" max="7" width="3.625" style="4" bestFit="1" customWidth="1"/>
    <col min="8" max="9" width="5.125" style="4" customWidth="1"/>
    <col min="10" max="11" width="4.5" style="4" customWidth="1"/>
    <col min="12" max="12" width="3.5" style="4" bestFit="1" customWidth="1"/>
    <col min="13" max="13" width="5" style="4" customWidth="1"/>
    <col min="14" max="14" width="3.5" style="4" bestFit="1" customWidth="1"/>
    <col min="15" max="15" width="5.125" style="4" bestFit="1" customWidth="1"/>
    <col min="16" max="17" width="4.5" style="4" customWidth="1"/>
    <col min="18" max="19" width="6.875" style="4" customWidth="1"/>
    <col min="20" max="20" width="4.5" style="4" customWidth="1"/>
    <col min="21" max="21" width="9" style="3" bestFit="1" customWidth="1"/>
    <col min="22" max="22" width="9.375" style="3" bestFit="1" customWidth="1"/>
    <col min="23" max="23" width="8.125" style="3" bestFit="1" customWidth="1"/>
    <col min="24" max="24" width="25.5" style="3" bestFit="1" customWidth="1"/>
    <col min="25" max="25" width="4.5" style="3" customWidth="1"/>
    <col min="26" max="26" width="5.125" style="3" bestFit="1" customWidth="1"/>
    <col min="27" max="16384" width="9" style="3"/>
  </cols>
  <sheetData>
    <row r="1" spans="1:25" ht="14.25" thickBot="1">
      <c r="B1" s="260" t="str">
        <f>+V23</f>
        <v>女子予選</v>
      </c>
      <c r="D1" s="4" t="s">
        <v>228</v>
      </c>
      <c r="E1" s="4" t="s">
        <v>185</v>
      </c>
      <c r="G1" s="457" t="s">
        <v>184</v>
      </c>
      <c r="H1" s="458"/>
      <c r="I1" s="4" t="s">
        <v>206</v>
      </c>
      <c r="J1" s="4" t="s">
        <v>207</v>
      </c>
      <c r="K1" s="4" t="s">
        <v>208</v>
      </c>
      <c r="M1" s="4" t="s">
        <v>208</v>
      </c>
      <c r="O1" s="4" t="s">
        <v>209</v>
      </c>
      <c r="P1" s="4" t="s">
        <v>210</v>
      </c>
      <c r="R1" s="456" t="s">
        <v>219</v>
      </c>
      <c r="S1" s="456"/>
    </row>
    <row r="2" spans="1:25">
      <c r="A2" s="6" t="s">
        <v>156</v>
      </c>
      <c r="B2" s="322" t="s">
        <v>254</v>
      </c>
      <c r="C2" s="6" t="s">
        <v>156</v>
      </c>
      <c r="D2" s="6">
        <v>1</v>
      </c>
      <c r="E2" s="312">
        <v>8</v>
      </c>
      <c r="F2" s="6">
        <v>99</v>
      </c>
      <c r="G2" s="288">
        <f t="shared" ref="G2:G49" si="0">IF(ISERROR(VLOOKUP(B2,$B$57:$E$104,3,0)),"未選択",VLOOKUP(B2,$B$57:$E$104,3,0))</f>
        <v>0</v>
      </c>
      <c r="H2" s="289" t="str">
        <f>VLOOKUP(C2,$C$57:$F$104,3,0)</f>
        <v>5組</v>
      </c>
      <c r="I2" s="6">
        <f>COUNTIF('2日目抽選'!$B$2:$K$104,C2)</f>
        <v>2</v>
      </c>
      <c r="J2" s="6">
        <f>COUNTIF(入力!$B$40:$DX$45,B2)</f>
        <v>1</v>
      </c>
      <c r="K2" s="6">
        <f>COUNTIF('2日目組合せ'!$C$6:$K$102,B2)</f>
        <v>2</v>
      </c>
      <c r="L2" s="6">
        <f>IF(K2=2,0,1)</f>
        <v>0</v>
      </c>
      <c r="M2" s="6">
        <f>COUNTIF('2日目組合せ'!$C$6:$K$102,C2)</f>
        <v>2</v>
      </c>
      <c r="N2" s="6">
        <f>IF(M2=2,0,1)</f>
        <v>0</v>
      </c>
      <c r="O2" s="6">
        <f>COUNTIF(結果一覧!$B$2:$I$17,B2)</f>
        <v>0</v>
      </c>
      <c r="P2" s="6">
        <f>COUNTIF(結果一覧!$B$2:$I$17,C2)</f>
        <v>0</v>
      </c>
      <c r="Q2" s="6"/>
      <c r="R2" s="6">
        <v>1</v>
      </c>
      <c r="S2" s="6">
        <v>193</v>
      </c>
      <c r="T2" s="6"/>
      <c r="U2" s="7"/>
      <c r="V2" s="8"/>
      <c r="W2" s="8"/>
      <c r="X2" s="8"/>
      <c r="Y2" s="9"/>
    </row>
    <row r="3" spans="1:25">
      <c r="A3" s="6" t="s">
        <v>157</v>
      </c>
      <c r="B3" s="323" t="s">
        <v>255</v>
      </c>
      <c r="C3" s="6" t="s">
        <v>157</v>
      </c>
      <c r="D3" s="6">
        <v>2</v>
      </c>
      <c r="E3" s="312">
        <v>10</v>
      </c>
      <c r="F3" s="6">
        <v>98</v>
      </c>
      <c r="G3" s="288">
        <f t="shared" si="0"/>
        <v>0</v>
      </c>
      <c r="H3" s="289" t="str">
        <f t="shared" ref="H3:H49" si="1">VLOOKUP(C3,$C$57:$F$104,3,0)</f>
        <v>3組</v>
      </c>
      <c r="I3" s="6">
        <f>COUNTIF('2日目抽選'!$B$2:$K$104,C3)</f>
        <v>2</v>
      </c>
      <c r="J3" s="6">
        <f>COUNTIF(入力!$B$40:$DX$45,B3)</f>
        <v>1</v>
      </c>
      <c r="K3" s="6">
        <f>COUNTIF('2日目組合せ'!$C$6:$K$102,B3)</f>
        <v>2</v>
      </c>
      <c r="L3" s="6">
        <f t="shared" ref="L3:L49" si="2">IF(K3=2,0,1)</f>
        <v>0</v>
      </c>
      <c r="M3" s="6">
        <f>COUNTIF('2日目組合せ'!$C$6:$K$102,C3)</f>
        <v>2</v>
      </c>
      <c r="N3" s="6">
        <f t="shared" ref="N3:N49" si="3">IF(M3=2,0,1)</f>
        <v>0</v>
      </c>
      <c r="O3" s="6">
        <f>COUNTIF(結果一覧!$B$2:$I$17,B3)</f>
        <v>0</v>
      </c>
      <c r="P3" s="6">
        <f>COUNTIF(結果一覧!$B$2:$I$17,C3)</f>
        <v>0</v>
      </c>
      <c r="Q3" s="6"/>
      <c r="R3" s="6">
        <f>+R2+1</f>
        <v>2</v>
      </c>
      <c r="S3" s="6">
        <v>194</v>
      </c>
      <c r="T3" s="6"/>
      <c r="U3" s="10"/>
      <c r="V3" s="3" t="s">
        <v>246</v>
      </c>
      <c r="W3" s="5" t="s">
        <v>5</v>
      </c>
      <c r="X3" s="13" t="s">
        <v>235</v>
      </c>
      <c r="Y3" s="12"/>
    </row>
    <row r="4" spans="1:25">
      <c r="A4" s="6" t="s">
        <v>158</v>
      </c>
      <c r="B4" s="322" t="s">
        <v>256</v>
      </c>
      <c r="C4" s="6" t="s">
        <v>158</v>
      </c>
      <c r="D4" s="6">
        <v>3</v>
      </c>
      <c r="E4" s="312">
        <v>3</v>
      </c>
      <c r="F4" s="6">
        <v>97</v>
      </c>
      <c r="G4" s="288">
        <f t="shared" si="0"/>
        <v>0</v>
      </c>
      <c r="H4" s="289" t="str">
        <f t="shared" si="1"/>
        <v>9組</v>
      </c>
      <c r="I4" s="6">
        <f>COUNTIF('2日目抽選'!$B$2:$K$104,C4)</f>
        <v>2</v>
      </c>
      <c r="J4" s="6">
        <f>COUNTIF(入力!$B$40:$DX$45,B4)</f>
        <v>1</v>
      </c>
      <c r="K4" s="6">
        <f>COUNTIF('2日目組合せ'!$C$6:$K$102,B4)</f>
        <v>2</v>
      </c>
      <c r="L4" s="6">
        <f t="shared" si="2"/>
        <v>0</v>
      </c>
      <c r="M4" s="6">
        <f>COUNTIF('2日目組合せ'!$C$6:$K$102,C4)</f>
        <v>2</v>
      </c>
      <c r="N4" s="6">
        <f t="shared" si="3"/>
        <v>0</v>
      </c>
      <c r="O4" s="6">
        <f>COUNTIF(結果一覧!$B$2:$I$17,B4)</f>
        <v>0</v>
      </c>
      <c r="P4" s="6">
        <f>COUNTIF(結果一覧!$B$2:$I$17,C4)</f>
        <v>0</v>
      </c>
      <c r="Q4" s="6"/>
      <c r="R4" s="6">
        <f t="shared" ref="R4:R49" si="4">+R3+1</f>
        <v>3</v>
      </c>
      <c r="S4" s="6">
        <v>195</v>
      </c>
      <c r="T4" s="6"/>
      <c r="U4" s="10"/>
      <c r="V4" s="14">
        <v>1</v>
      </c>
      <c r="W4" s="15" t="s">
        <v>236</v>
      </c>
      <c r="X4" s="15" t="s">
        <v>237</v>
      </c>
      <c r="Y4" s="12"/>
    </row>
    <row r="5" spans="1:25">
      <c r="A5" s="6" t="s">
        <v>159</v>
      </c>
      <c r="B5" s="322" t="s">
        <v>257</v>
      </c>
      <c r="C5" s="6" t="s">
        <v>159</v>
      </c>
      <c r="D5" s="6">
        <v>4</v>
      </c>
      <c r="E5" s="312">
        <v>14</v>
      </c>
      <c r="F5" s="6">
        <v>96</v>
      </c>
      <c r="G5" s="288">
        <f t="shared" si="0"/>
        <v>0</v>
      </c>
      <c r="H5" s="289" t="str">
        <f t="shared" si="1"/>
        <v>9組</v>
      </c>
      <c r="I5" s="6">
        <f>COUNTIF('2日目抽選'!$B$2:$K$104,C5)</f>
        <v>2</v>
      </c>
      <c r="J5" s="6">
        <f>COUNTIF(入力!$B$40:$DX$45,B5)</f>
        <v>1</v>
      </c>
      <c r="K5" s="6">
        <f>COUNTIF('2日目組合せ'!$C$6:$K$102,B5)</f>
        <v>2</v>
      </c>
      <c r="L5" s="6">
        <f t="shared" si="2"/>
        <v>0</v>
      </c>
      <c r="M5" s="6">
        <f>COUNTIF('2日目組合せ'!$C$6:$K$102,C5)</f>
        <v>2</v>
      </c>
      <c r="N5" s="6">
        <f t="shared" si="3"/>
        <v>0</v>
      </c>
      <c r="O5" s="6">
        <f>COUNTIF(結果一覧!$B$2:$I$17,B5)</f>
        <v>0</v>
      </c>
      <c r="P5" s="6">
        <f>COUNTIF(結果一覧!$B$2:$I$17,C5)</f>
        <v>0</v>
      </c>
      <c r="Q5" s="6"/>
      <c r="R5" s="6">
        <f t="shared" si="4"/>
        <v>4</v>
      </c>
      <c r="S5" s="6">
        <v>196</v>
      </c>
      <c r="T5" s="6"/>
      <c r="U5" s="10"/>
      <c r="V5" s="14">
        <v>2</v>
      </c>
      <c r="W5" s="15" t="s">
        <v>236</v>
      </c>
      <c r="X5" s="15" t="s">
        <v>237</v>
      </c>
      <c r="Y5" s="12"/>
    </row>
    <row r="6" spans="1:25">
      <c r="A6" s="6" t="s">
        <v>160</v>
      </c>
      <c r="B6" s="322" t="s">
        <v>258</v>
      </c>
      <c r="C6" s="6" t="s">
        <v>160</v>
      </c>
      <c r="D6" s="6">
        <v>5</v>
      </c>
      <c r="E6" s="312">
        <v>15</v>
      </c>
      <c r="F6" s="6">
        <v>95</v>
      </c>
      <c r="G6" s="288">
        <f t="shared" si="0"/>
        <v>0</v>
      </c>
      <c r="H6" s="289" t="str">
        <f t="shared" si="1"/>
        <v>12組</v>
      </c>
      <c r="I6" s="6">
        <f>COUNTIF('2日目抽選'!$B$2:$K$104,C6)</f>
        <v>2</v>
      </c>
      <c r="J6" s="6">
        <f>COUNTIF(入力!$B$40:$DX$45,B6)</f>
        <v>1</v>
      </c>
      <c r="K6" s="6">
        <f>COUNTIF('2日目組合せ'!$C$6:$K$102,B6)</f>
        <v>2</v>
      </c>
      <c r="L6" s="6">
        <f t="shared" si="2"/>
        <v>0</v>
      </c>
      <c r="M6" s="6">
        <f>COUNTIF('2日目組合せ'!$C$6:$K$102,C6)</f>
        <v>2</v>
      </c>
      <c r="N6" s="6">
        <f t="shared" si="3"/>
        <v>0</v>
      </c>
      <c r="O6" s="6">
        <f>COUNTIF(結果一覧!$B$2:$I$17,B6)</f>
        <v>0</v>
      </c>
      <c r="P6" s="6">
        <f>COUNTIF(結果一覧!$B$2:$I$17,C6)</f>
        <v>0</v>
      </c>
      <c r="Q6" s="6"/>
      <c r="R6" s="6">
        <f t="shared" si="4"/>
        <v>5</v>
      </c>
      <c r="S6" s="6">
        <v>197</v>
      </c>
      <c r="T6" s="6"/>
      <c r="U6" s="10"/>
      <c r="V6" s="14">
        <v>3</v>
      </c>
      <c r="W6" s="15" t="s">
        <v>238</v>
      </c>
      <c r="X6" s="15" t="s">
        <v>237</v>
      </c>
      <c r="Y6" s="12"/>
    </row>
    <row r="7" spans="1:25">
      <c r="A7" s="6" t="s">
        <v>161</v>
      </c>
      <c r="B7" s="322" t="s">
        <v>259</v>
      </c>
      <c r="C7" s="6" t="s">
        <v>161</v>
      </c>
      <c r="D7" s="6">
        <v>6</v>
      </c>
      <c r="E7" s="312">
        <v>5</v>
      </c>
      <c r="F7" s="6">
        <v>94</v>
      </c>
      <c r="G7" s="288">
        <f t="shared" si="0"/>
        <v>0</v>
      </c>
      <c r="H7" s="289" t="str">
        <f t="shared" si="1"/>
        <v>5組</v>
      </c>
      <c r="I7" s="6">
        <f>COUNTIF('2日目抽選'!$B$2:$K$104,C7)</f>
        <v>2</v>
      </c>
      <c r="J7" s="6">
        <f>COUNTIF(入力!$B$40:$DX$45,B7)</f>
        <v>1</v>
      </c>
      <c r="K7" s="6">
        <f>COUNTIF('2日目組合せ'!$C$6:$K$102,B7)</f>
        <v>2</v>
      </c>
      <c r="L7" s="6">
        <f t="shared" si="2"/>
        <v>0</v>
      </c>
      <c r="M7" s="6">
        <f>COUNTIF('2日目組合せ'!$C$6:$K$102,C7)</f>
        <v>2</v>
      </c>
      <c r="N7" s="6">
        <f t="shared" si="3"/>
        <v>0</v>
      </c>
      <c r="O7" s="6">
        <f>COUNTIF(結果一覧!$B$2:$I$17,B7)</f>
        <v>0</v>
      </c>
      <c r="P7" s="6">
        <f>COUNTIF(結果一覧!$B$2:$I$17,C7)</f>
        <v>0</v>
      </c>
      <c r="Q7" s="6"/>
      <c r="R7" s="6">
        <f t="shared" si="4"/>
        <v>6</v>
      </c>
      <c r="S7" s="6">
        <v>198</v>
      </c>
      <c r="T7" s="6"/>
      <c r="U7" s="10"/>
      <c r="V7" s="14">
        <v>4</v>
      </c>
      <c r="W7" s="15" t="s">
        <v>238</v>
      </c>
      <c r="X7" s="15" t="s">
        <v>237</v>
      </c>
      <c r="Y7" s="12"/>
    </row>
    <row r="8" spans="1:25">
      <c r="A8" s="6" t="s">
        <v>162</v>
      </c>
      <c r="B8" s="322" t="s">
        <v>260</v>
      </c>
      <c r="C8" s="6" t="s">
        <v>162</v>
      </c>
      <c r="D8" s="6">
        <v>7</v>
      </c>
      <c r="E8" s="312">
        <v>12</v>
      </c>
      <c r="F8" s="6">
        <v>93</v>
      </c>
      <c r="G8" s="288">
        <f t="shared" si="0"/>
        <v>0</v>
      </c>
      <c r="H8" s="289" t="str">
        <f t="shared" si="1"/>
        <v>1組</v>
      </c>
      <c r="I8" s="6">
        <f>COUNTIF('2日目抽選'!$B$2:$K$104,C8)</f>
        <v>2</v>
      </c>
      <c r="J8" s="6">
        <f>COUNTIF(入力!$B$40:$DX$45,B8)</f>
        <v>1</v>
      </c>
      <c r="K8" s="6">
        <f>COUNTIF('2日目組合せ'!$C$6:$K$102,B8)</f>
        <v>2</v>
      </c>
      <c r="L8" s="6">
        <f t="shared" si="2"/>
        <v>0</v>
      </c>
      <c r="M8" s="6">
        <f>COUNTIF('2日目組合せ'!$C$6:$K$102,C8)</f>
        <v>2</v>
      </c>
      <c r="N8" s="6">
        <f t="shared" si="3"/>
        <v>0</v>
      </c>
      <c r="O8" s="6">
        <f>COUNTIF(結果一覧!$B$2:$I$17,B8)</f>
        <v>0</v>
      </c>
      <c r="P8" s="6">
        <f>COUNTIF(結果一覧!$B$2:$I$17,C8)</f>
        <v>0</v>
      </c>
      <c r="Q8" s="6"/>
      <c r="R8" s="6">
        <f t="shared" si="4"/>
        <v>7</v>
      </c>
      <c r="S8" s="6">
        <v>199</v>
      </c>
      <c r="T8" s="6"/>
      <c r="U8" s="10"/>
      <c r="V8" s="14">
        <v>5</v>
      </c>
      <c r="W8" s="15" t="s">
        <v>239</v>
      </c>
      <c r="X8" s="15" t="s">
        <v>2</v>
      </c>
      <c r="Y8" s="12"/>
    </row>
    <row r="9" spans="1:25">
      <c r="A9" s="6" t="s">
        <v>163</v>
      </c>
      <c r="B9" s="322" t="s">
        <v>261</v>
      </c>
      <c r="C9" s="6" t="s">
        <v>163</v>
      </c>
      <c r="D9" s="6">
        <v>8</v>
      </c>
      <c r="E9" s="312">
        <v>2</v>
      </c>
      <c r="F9" s="6">
        <v>92</v>
      </c>
      <c r="G9" s="288">
        <f t="shared" si="0"/>
        <v>0</v>
      </c>
      <c r="H9" s="289" t="str">
        <f t="shared" si="1"/>
        <v>4組</v>
      </c>
      <c r="I9" s="6">
        <f>COUNTIF('2日目抽選'!$B$2:$K$104,C9)</f>
        <v>2</v>
      </c>
      <c r="J9" s="6">
        <f>COUNTIF(入力!$B$40:$DX$45,B9)</f>
        <v>1</v>
      </c>
      <c r="K9" s="6">
        <f>COUNTIF('2日目組合せ'!$C$6:$K$102,B9)</f>
        <v>2</v>
      </c>
      <c r="L9" s="6">
        <f t="shared" si="2"/>
        <v>0</v>
      </c>
      <c r="M9" s="6">
        <f>COUNTIF('2日目組合せ'!$C$6:$K$102,C9)</f>
        <v>2</v>
      </c>
      <c r="N9" s="6">
        <f t="shared" si="3"/>
        <v>0</v>
      </c>
      <c r="O9" s="6">
        <f>COUNTIF(結果一覧!$B$2:$I$17,B9)</f>
        <v>0</v>
      </c>
      <c r="P9" s="6">
        <f>COUNTIF(結果一覧!$B$2:$I$17,C9)</f>
        <v>0</v>
      </c>
      <c r="Q9" s="6"/>
      <c r="R9" s="6">
        <f t="shared" si="4"/>
        <v>8</v>
      </c>
      <c r="S9" s="6">
        <v>200</v>
      </c>
      <c r="T9" s="6"/>
      <c r="U9" s="10"/>
      <c r="V9" s="14">
        <v>6</v>
      </c>
      <c r="W9" s="15" t="s">
        <v>239</v>
      </c>
      <c r="X9" s="15" t="s">
        <v>2</v>
      </c>
      <c r="Y9" s="12"/>
    </row>
    <row r="10" spans="1:25">
      <c r="A10" s="6" t="s">
        <v>164</v>
      </c>
      <c r="B10" s="323" t="s">
        <v>262</v>
      </c>
      <c r="C10" s="6" t="s">
        <v>164</v>
      </c>
      <c r="D10" s="6">
        <v>9</v>
      </c>
      <c r="E10" s="312">
        <v>4</v>
      </c>
      <c r="F10" s="6">
        <v>91</v>
      </c>
      <c r="G10" s="288">
        <f t="shared" si="0"/>
        <v>0</v>
      </c>
      <c r="H10" s="289" t="str">
        <f t="shared" si="1"/>
        <v>16組</v>
      </c>
      <c r="I10" s="6">
        <f>COUNTIF('2日目抽選'!$B$2:$K$104,C10)</f>
        <v>2</v>
      </c>
      <c r="J10" s="6">
        <f>COUNTIF(入力!$B$40:$DX$45,B10)</f>
        <v>1</v>
      </c>
      <c r="K10" s="6">
        <f>COUNTIF('2日目組合せ'!$C$6:$K$102,B10)</f>
        <v>2</v>
      </c>
      <c r="L10" s="6">
        <f t="shared" si="2"/>
        <v>0</v>
      </c>
      <c r="M10" s="6">
        <f>COUNTIF('2日目組合せ'!$C$6:$K$102,C10)</f>
        <v>2</v>
      </c>
      <c r="N10" s="6">
        <f t="shared" si="3"/>
        <v>0</v>
      </c>
      <c r="O10" s="6">
        <f>COUNTIF(結果一覧!$B$2:$I$17,B10)</f>
        <v>0</v>
      </c>
      <c r="P10" s="6">
        <f>COUNTIF(結果一覧!$B$2:$I$17,C10)</f>
        <v>0</v>
      </c>
      <c r="Q10" s="6"/>
      <c r="R10" s="6">
        <f t="shared" si="4"/>
        <v>9</v>
      </c>
      <c r="S10" s="6">
        <v>201</v>
      </c>
      <c r="T10" s="6"/>
      <c r="U10" s="10"/>
      <c r="V10" s="14">
        <v>7</v>
      </c>
      <c r="W10" s="15" t="s">
        <v>240</v>
      </c>
      <c r="X10" s="15" t="s">
        <v>3</v>
      </c>
      <c r="Y10" s="12"/>
    </row>
    <row r="11" spans="1:25">
      <c r="A11" s="6" t="s">
        <v>165</v>
      </c>
      <c r="B11" s="322" t="s">
        <v>263</v>
      </c>
      <c r="C11" s="6" t="s">
        <v>165</v>
      </c>
      <c r="D11" s="6">
        <v>10</v>
      </c>
      <c r="E11" s="312">
        <v>7</v>
      </c>
      <c r="F11" s="6">
        <v>90</v>
      </c>
      <c r="G11" s="288">
        <f t="shared" si="0"/>
        <v>0</v>
      </c>
      <c r="H11" s="289" t="str">
        <f t="shared" si="1"/>
        <v>3組</v>
      </c>
      <c r="I11" s="6">
        <f>COUNTIF('2日目抽選'!$B$2:$K$104,C11)</f>
        <v>2</v>
      </c>
      <c r="J11" s="6">
        <f>COUNTIF(入力!$B$40:$DX$45,B11)</f>
        <v>1</v>
      </c>
      <c r="K11" s="6">
        <f>COUNTIF('2日目組合せ'!$C$6:$K$102,B11)</f>
        <v>2</v>
      </c>
      <c r="L11" s="6">
        <f t="shared" si="2"/>
        <v>0</v>
      </c>
      <c r="M11" s="6">
        <f>COUNTIF('2日目組合せ'!$C$6:$K$102,C11)</f>
        <v>2</v>
      </c>
      <c r="N11" s="6">
        <f t="shared" si="3"/>
        <v>0</v>
      </c>
      <c r="O11" s="6">
        <f>COUNTIF(結果一覧!$B$2:$I$17,B11)</f>
        <v>0</v>
      </c>
      <c r="P11" s="6">
        <f>COUNTIF(結果一覧!$B$2:$I$17,C11)</f>
        <v>0</v>
      </c>
      <c r="Q11" s="6"/>
      <c r="R11" s="6">
        <f t="shared" si="4"/>
        <v>10</v>
      </c>
      <c r="S11" s="6">
        <v>202</v>
      </c>
      <c r="T11" s="6"/>
      <c r="U11" s="10"/>
      <c r="V11" s="14">
        <v>8</v>
      </c>
      <c r="W11" s="15" t="s">
        <v>240</v>
      </c>
      <c r="X11" s="15" t="s">
        <v>3</v>
      </c>
      <c r="Y11" s="12"/>
    </row>
    <row r="12" spans="1:25">
      <c r="A12" s="6" t="s">
        <v>166</v>
      </c>
      <c r="B12" s="322" t="s">
        <v>264</v>
      </c>
      <c r="C12" s="6" t="s">
        <v>166</v>
      </c>
      <c r="D12" s="6">
        <v>11</v>
      </c>
      <c r="E12" s="312">
        <v>14</v>
      </c>
      <c r="F12" s="6">
        <v>89</v>
      </c>
      <c r="G12" s="288">
        <f t="shared" si="0"/>
        <v>0</v>
      </c>
      <c r="H12" s="289" t="str">
        <f t="shared" si="1"/>
        <v>16組</v>
      </c>
      <c r="I12" s="6">
        <f>COUNTIF('2日目抽選'!$B$2:$K$104,C12)</f>
        <v>2</v>
      </c>
      <c r="J12" s="6">
        <f>COUNTIF(入力!$B$40:$DX$45,B12)</f>
        <v>1</v>
      </c>
      <c r="K12" s="6">
        <f>COUNTIF('2日目組合せ'!$C$6:$K$102,B12)</f>
        <v>2</v>
      </c>
      <c r="L12" s="6">
        <f t="shared" si="2"/>
        <v>0</v>
      </c>
      <c r="M12" s="6">
        <f>COUNTIF('2日目組合せ'!$C$6:$K$102,C12)</f>
        <v>2</v>
      </c>
      <c r="N12" s="6">
        <f t="shared" si="3"/>
        <v>0</v>
      </c>
      <c r="O12" s="6">
        <f>COUNTIF(結果一覧!$B$2:$I$17,B12)</f>
        <v>0</v>
      </c>
      <c r="P12" s="6">
        <f>COUNTIF(結果一覧!$B$2:$I$17,C12)</f>
        <v>0</v>
      </c>
      <c r="Q12" s="6"/>
      <c r="R12" s="6">
        <f t="shared" si="4"/>
        <v>11</v>
      </c>
      <c r="S12" s="6">
        <v>203</v>
      </c>
      <c r="T12" s="6"/>
      <c r="U12" s="10"/>
      <c r="V12" s="14">
        <v>9</v>
      </c>
      <c r="W12" s="258" t="s">
        <v>241</v>
      </c>
      <c r="X12" s="15" t="s">
        <v>3</v>
      </c>
      <c r="Y12" s="12"/>
    </row>
    <row r="13" spans="1:25">
      <c r="A13" s="6" t="s">
        <v>167</v>
      </c>
      <c r="B13" s="322" t="s">
        <v>265</v>
      </c>
      <c r="C13" s="6" t="s">
        <v>167</v>
      </c>
      <c r="D13" s="6">
        <v>12</v>
      </c>
      <c r="E13" s="312">
        <v>16</v>
      </c>
      <c r="F13" s="6">
        <v>88</v>
      </c>
      <c r="G13" s="288">
        <f t="shared" si="0"/>
        <v>0</v>
      </c>
      <c r="H13" s="289" t="str">
        <f t="shared" si="1"/>
        <v>10組</v>
      </c>
      <c r="I13" s="6">
        <f>COUNTIF('2日目抽選'!$B$2:$K$104,C13)</f>
        <v>2</v>
      </c>
      <c r="J13" s="6">
        <f>COUNTIF(入力!$B$40:$DX$45,B13)</f>
        <v>1</v>
      </c>
      <c r="K13" s="6">
        <f>COUNTIF('2日目組合せ'!$C$6:$K$102,B13)</f>
        <v>2</v>
      </c>
      <c r="L13" s="6">
        <f t="shared" si="2"/>
        <v>0</v>
      </c>
      <c r="M13" s="6">
        <f>COUNTIF('2日目組合せ'!$C$6:$K$102,C13)</f>
        <v>2</v>
      </c>
      <c r="N13" s="6">
        <f t="shared" si="3"/>
        <v>0</v>
      </c>
      <c r="O13" s="6">
        <f>COUNTIF(結果一覧!$B$2:$I$17,B13)</f>
        <v>0</v>
      </c>
      <c r="P13" s="6">
        <f>COUNTIF(結果一覧!$B$2:$I$17,C13)</f>
        <v>0</v>
      </c>
      <c r="Q13" s="6"/>
      <c r="R13" s="6">
        <f t="shared" si="4"/>
        <v>12</v>
      </c>
      <c r="S13" s="6">
        <v>204</v>
      </c>
      <c r="T13" s="6"/>
      <c r="U13" s="10"/>
      <c r="V13" s="14">
        <v>10</v>
      </c>
      <c r="W13" s="258" t="s">
        <v>241</v>
      </c>
      <c r="X13" s="15" t="s">
        <v>3</v>
      </c>
      <c r="Y13" s="12"/>
    </row>
    <row r="14" spans="1:25">
      <c r="A14" s="6" t="s">
        <v>168</v>
      </c>
      <c r="B14" s="322" t="s">
        <v>266</v>
      </c>
      <c r="C14" s="6" t="s">
        <v>168</v>
      </c>
      <c r="D14" s="6">
        <v>13</v>
      </c>
      <c r="E14" s="312">
        <v>2</v>
      </c>
      <c r="F14" s="6">
        <v>87</v>
      </c>
      <c r="G14" s="288">
        <f t="shared" si="0"/>
        <v>0</v>
      </c>
      <c r="H14" s="289" t="str">
        <f t="shared" si="1"/>
        <v>15組</v>
      </c>
      <c r="I14" s="6">
        <f>COUNTIF('2日目抽選'!$B$2:$K$104,C14)</f>
        <v>2</v>
      </c>
      <c r="J14" s="6">
        <f>COUNTIF(入力!$B$40:$DX$45,B14)</f>
        <v>1</v>
      </c>
      <c r="K14" s="6">
        <f>COUNTIF('2日目組合せ'!$C$6:$K$102,B14)</f>
        <v>2</v>
      </c>
      <c r="L14" s="6">
        <f t="shared" si="2"/>
        <v>0</v>
      </c>
      <c r="M14" s="6">
        <f>COUNTIF('2日目組合せ'!$C$6:$K$102,C14)</f>
        <v>2</v>
      </c>
      <c r="N14" s="6">
        <f t="shared" si="3"/>
        <v>0</v>
      </c>
      <c r="O14" s="6">
        <f>COUNTIF(結果一覧!$B$2:$I$17,B14)</f>
        <v>0</v>
      </c>
      <c r="P14" s="6">
        <f>COUNTIF(結果一覧!$B$2:$I$17,C14)</f>
        <v>0</v>
      </c>
      <c r="Q14" s="6"/>
      <c r="R14" s="6">
        <f t="shared" si="4"/>
        <v>13</v>
      </c>
      <c r="S14" s="6">
        <v>205</v>
      </c>
      <c r="T14" s="6"/>
      <c r="U14" s="10"/>
      <c r="V14" s="14">
        <v>11</v>
      </c>
      <c r="W14" s="15" t="s">
        <v>242</v>
      </c>
      <c r="X14" s="15" t="s">
        <v>4</v>
      </c>
      <c r="Y14" s="12"/>
    </row>
    <row r="15" spans="1:25">
      <c r="A15" s="6" t="s">
        <v>169</v>
      </c>
      <c r="B15" s="322" t="s">
        <v>267</v>
      </c>
      <c r="C15" s="6" t="s">
        <v>169</v>
      </c>
      <c r="D15" s="6">
        <v>14</v>
      </c>
      <c r="E15" s="312">
        <v>6</v>
      </c>
      <c r="F15" s="6">
        <v>86</v>
      </c>
      <c r="G15" s="288">
        <f t="shared" si="0"/>
        <v>0</v>
      </c>
      <c r="H15" s="289" t="str">
        <f t="shared" si="1"/>
        <v>7組</v>
      </c>
      <c r="I15" s="6">
        <f>COUNTIF('2日目抽選'!$B$2:$K$104,C15)</f>
        <v>2</v>
      </c>
      <c r="J15" s="6">
        <f>COUNTIF(入力!$B$40:$DX$45,B15)</f>
        <v>1</v>
      </c>
      <c r="K15" s="6">
        <f>COUNTIF('2日目組合せ'!$C$6:$K$102,B15)</f>
        <v>2</v>
      </c>
      <c r="L15" s="6">
        <f t="shared" si="2"/>
        <v>0</v>
      </c>
      <c r="M15" s="6">
        <f>COUNTIF('2日目組合せ'!$C$6:$K$102,C15)</f>
        <v>2</v>
      </c>
      <c r="N15" s="6">
        <f t="shared" si="3"/>
        <v>0</v>
      </c>
      <c r="O15" s="6">
        <f>COUNTIF(結果一覧!$B$2:$I$17,B15)</f>
        <v>0</v>
      </c>
      <c r="P15" s="6">
        <f>COUNTIF(結果一覧!$B$2:$I$17,C15)</f>
        <v>0</v>
      </c>
      <c r="Q15" s="6"/>
      <c r="R15" s="6">
        <f t="shared" si="4"/>
        <v>14</v>
      </c>
      <c r="S15" s="6">
        <v>206</v>
      </c>
      <c r="T15" s="6"/>
      <c r="U15" s="10"/>
      <c r="V15" s="14">
        <v>12</v>
      </c>
      <c r="W15" s="15" t="s">
        <v>242</v>
      </c>
      <c r="X15" s="15" t="s">
        <v>4</v>
      </c>
      <c r="Y15" s="12"/>
    </row>
    <row r="16" spans="1:25">
      <c r="A16" s="6" t="s">
        <v>170</v>
      </c>
      <c r="B16" s="322" t="s">
        <v>268</v>
      </c>
      <c r="C16" s="6" t="s">
        <v>170</v>
      </c>
      <c r="D16" s="6">
        <v>15</v>
      </c>
      <c r="E16" s="312">
        <v>9</v>
      </c>
      <c r="F16" s="6">
        <v>84</v>
      </c>
      <c r="G16" s="288">
        <f t="shared" si="0"/>
        <v>0</v>
      </c>
      <c r="H16" s="289" t="str">
        <f t="shared" si="1"/>
        <v>10組</v>
      </c>
      <c r="I16" s="6">
        <f>COUNTIF('2日目抽選'!$B$2:$K$104,C16)</f>
        <v>2</v>
      </c>
      <c r="J16" s="6">
        <f>COUNTIF(入力!$B$40:$DX$45,B16)</f>
        <v>1</v>
      </c>
      <c r="K16" s="6">
        <f>COUNTIF('2日目組合せ'!$C$6:$K$102,B16)</f>
        <v>2</v>
      </c>
      <c r="L16" s="6">
        <f t="shared" si="2"/>
        <v>0</v>
      </c>
      <c r="M16" s="6">
        <f>COUNTIF('2日目組合せ'!$C$6:$K$102,C16)</f>
        <v>2</v>
      </c>
      <c r="N16" s="6">
        <f t="shared" si="3"/>
        <v>0</v>
      </c>
      <c r="O16" s="6">
        <f>COUNTIF(結果一覧!$B$2:$I$17,B16)</f>
        <v>0</v>
      </c>
      <c r="P16" s="6">
        <f>COUNTIF(結果一覧!$B$2:$I$17,C16)</f>
        <v>0</v>
      </c>
      <c r="Q16" s="6"/>
      <c r="R16" s="6">
        <f t="shared" si="4"/>
        <v>15</v>
      </c>
      <c r="S16" s="6">
        <v>207</v>
      </c>
      <c r="T16" s="6"/>
      <c r="U16" s="10"/>
      <c r="V16" s="14">
        <v>13</v>
      </c>
      <c r="W16" s="15" t="s">
        <v>243</v>
      </c>
      <c r="X16" s="15" t="s">
        <v>244</v>
      </c>
      <c r="Y16" s="12"/>
    </row>
    <row r="17" spans="1:25">
      <c r="A17" s="6" t="s">
        <v>171</v>
      </c>
      <c r="B17" s="322" t="s">
        <v>269</v>
      </c>
      <c r="C17" s="6" t="s">
        <v>171</v>
      </c>
      <c r="D17" s="6">
        <v>16</v>
      </c>
      <c r="E17" s="312">
        <v>11</v>
      </c>
      <c r="F17" s="6">
        <v>83</v>
      </c>
      <c r="G17" s="288">
        <f t="shared" si="0"/>
        <v>0</v>
      </c>
      <c r="H17" s="289" t="str">
        <f t="shared" si="1"/>
        <v>11組</v>
      </c>
      <c r="I17" s="6">
        <f>COUNTIF('2日目抽選'!$B$2:$K$104,C17)</f>
        <v>2</v>
      </c>
      <c r="J17" s="6">
        <f>COUNTIF(入力!$B$40:$DX$45,B17)</f>
        <v>1</v>
      </c>
      <c r="K17" s="6">
        <f>COUNTIF('2日目組合せ'!$C$6:$K$102,B17)</f>
        <v>2</v>
      </c>
      <c r="L17" s="6">
        <f t="shared" si="2"/>
        <v>0</v>
      </c>
      <c r="M17" s="6">
        <f>COUNTIF('2日目組合せ'!$C$6:$K$102,C17)</f>
        <v>2</v>
      </c>
      <c r="N17" s="6">
        <f t="shared" si="3"/>
        <v>0</v>
      </c>
      <c r="O17" s="6">
        <f>COUNTIF(結果一覧!$B$2:$I$17,B17)</f>
        <v>0</v>
      </c>
      <c r="P17" s="6">
        <f>COUNTIF(結果一覧!$B$2:$I$17,C17)</f>
        <v>0</v>
      </c>
      <c r="Q17" s="6"/>
      <c r="R17" s="6">
        <f t="shared" si="4"/>
        <v>16</v>
      </c>
      <c r="S17" s="6">
        <v>208</v>
      </c>
      <c r="T17" s="6"/>
      <c r="U17" s="10"/>
      <c r="V17" s="14">
        <v>14</v>
      </c>
      <c r="W17" s="15" t="s">
        <v>243</v>
      </c>
      <c r="X17" s="15" t="s">
        <v>244</v>
      </c>
      <c r="Y17" s="12"/>
    </row>
    <row r="18" spans="1:25">
      <c r="A18" s="6" t="s">
        <v>172</v>
      </c>
      <c r="B18" s="324" t="s">
        <v>270</v>
      </c>
      <c r="C18" s="6" t="s">
        <v>172</v>
      </c>
      <c r="D18" s="6">
        <v>17</v>
      </c>
      <c r="E18" s="312">
        <v>5</v>
      </c>
      <c r="F18" s="6">
        <v>82</v>
      </c>
      <c r="G18" s="288">
        <f t="shared" si="0"/>
        <v>0</v>
      </c>
      <c r="H18" s="289" t="str">
        <f t="shared" si="1"/>
        <v>15組</v>
      </c>
      <c r="I18" s="6">
        <f>COUNTIF('2日目抽選'!$B$2:$K$104,C18)</f>
        <v>2</v>
      </c>
      <c r="J18" s="6">
        <f>COUNTIF(入力!$B$40:$DX$45,B18)</f>
        <v>1</v>
      </c>
      <c r="K18" s="6">
        <f>COUNTIF('2日目組合せ'!$C$6:$K$102,B18)</f>
        <v>2</v>
      </c>
      <c r="L18" s="6">
        <f t="shared" si="2"/>
        <v>0</v>
      </c>
      <c r="M18" s="6">
        <f>COUNTIF('2日目組合せ'!$C$6:$K$102,C18)</f>
        <v>2</v>
      </c>
      <c r="N18" s="6">
        <f t="shared" si="3"/>
        <v>0</v>
      </c>
      <c r="O18" s="6">
        <f>COUNTIF(結果一覧!$B$2:$I$17,B18)</f>
        <v>0</v>
      </c>
      <c r="P18" s="6">
        <f>COUNTIF(結果一覧!$B$2:$I$17,C18)</f>
        <v>0</v>
      </c>
      <c r="Q18" s="6"/>
      <c r="R18" s="6">
        <f t="shared" si="4"/>
        <v>17</v>
      </c>
      <c r="S18" s="6">
        <v>209</v>
      </c>
      <c r="T18" s="6"/>
      <c r="U18" s="10"/>
      <c r="V18" s="14">
        <v>15</v>
      </c>
      <c r="W18" s="15" t="s">
        <v>245</v>
      </c>
      <c r="X18" s="15" t="s">
        <v>244</v>
      </c>
      <c r="Y18" s="12"/>
    </row>
    <row r="19" spans="1:25">
      <c r="A19" s="6" t="s">
        <v>173</v>
      </c>
      <c r="B19" s="322" t="s">
        <v>271</v>
      </c>
      <c r="C19" s="6" t="s">
        <v>173</v>
      </c>
      <c r="D19" s="6">
        <v>18</v>
      </c>
      <c r="E19" s="312">
        <v>12</v>
      </c>
      <c r="F19" s="6">
        <v>81</v>
      </c>
      <c r="G19" s="288">
        <f t="shared" si="0"/>
        <v>0</v>
      </c>
      <c r="H19" s="289" t="str">
        <f t="shared" si="1"/>
        <v>4組</v>
      </c>
      <c r="I19" s="6">
        <f>COUNTIF('2日目抽選'!$B$2:$K$104,C19)</f>
        <v>2</v>
      </c>
      <c r="J19" s="6">
        <f>COUNTIF(入力!$B$40:$DX$45,B19)</f>
        <v>1</v>
      </c>
      <c r="K19" s="6">
        <f>COUNTIF('2日目組合せ'!$C$6:$K$102,B19)</f>
        <v>2</v>
      </c>
      <c r="L19" s="6">
        <f t="shared" si="2"/>
        <v>0</v>
      </c>
      <c r="M19" s="6">
        <f>COUNTIF('2日目組合せ'!$C$6:$K$102,C19)</f>
        <v>2</v>
      </c>
      <c r="N19" s="6">
        <f t="shared" si="3"/>
        <v>0</v>
      </c>
      <c r="O19" s="6">
        <f>COUNTIF(結果一覧!$B$2:$I$17,B19)</f>
        <v>0</v>
      </c>
      <c r="P19" s="6">
        <f>COUNTIF(結果一覧!$B$2:$I$17,C19)</f>
        <v>0</v>
      </c>
      <c r="Q19" s="6"/>
      <c r="R19" s="6">
        <f t="shared" si="4"/>
        <v>18</v>
      </c>
      <c r="S19" s="6">
        <v>210</v>
      </c>
      <c r="T19" s="6"/>
      <c r="U19" s="10"/>
      <c r="V19" s="14">
        <v>16</v>
      </c>
      <c r="W19" s="15" t="s">
        <v>245</v>
      </c>
      <c r="X19" s="15" t="s">
        <v>244</v>
      </c>
      <c r="Y19" s="12"/>
    </row>
    <row r="20" spans="1:25" ht="14.25" thickBot="1">
      <c r="A20" s="6" t="s">
        <v>174</v>
      </c>
      <c r="B20" s="322" t="s">
        <v>247</v>
      </c>
      <c r="C20" s="6" t="s">
        <v>174</v>
      </c>
      <c r="D20" s="6">
        <v>19</v>
      </c>
      <c r="E20" s="312">
        <v>13</v>
      </c>
      <c r="F20" s="6">
        <v>80</v>
      </c>
      <c r="G20" s="288">
        <f t="shared" si="0"/>
        <v>0</v>
      </c>
      <c r="H20" s="289" t="str">
        <f t="shared" si="1"/>
        <v>1組</v>
      </c>
      <c r="I20" s="6">
        <f>COUNTIF('2日目抽選'!$B$2:$K$104,C20)</f>
        <v>2</v>
      </c>
      <c r="J20" s="6">
        <f>COUNTIF(入力!$B$40:$DX$45,B20)</f>
        <v>1</v>
      </c>
      <c r="K20" s="6">
        <f>COUNTIF('2日目組合せ'!$C$6:$K$102,B20)</f>
        <v>2</v>
      </c>
      <c r="L20" s="6">
        <f t="shared" si="2"/>
        <v>0</v>
      </c>
      <c r="M20" s="6">
        <f>COUNTIF('2日目組合せ'!$C$6:$K$102,C20)</f>
        <v>2</v>
      </c>
      <c r="N20" s="6">
        <f t="shared" si="3"/>
        <v>0</v>
      </c>
      <c r="O20" s="6">
        <f>COUNTIF(結果一覧!$B$2:$I$17,B20)</f>
        <v>0</v>
      </c>
      <c r="P20" s="6">
        <f>COUNTIF(結果一覧!$B$2:$I$17,C20)</f>
        <v>0</v>
      </c>
      <c r="Q20" s="6"/>
      <c r="R20" s="6">
        <f t="shared" si="4"/>
        <v>19</v>
      </c>
      <c r="S20" s="6">
        <v>211</v>
      </c>
      <c r="T20" s="6"/>
      <c r="U20" s="17"/>
      <c r="V20" s="18"/>
      <c r="W20" s="18"/>
      <c r="X20" s="18"/>
      <c r="Y20" s="19"/>
    </row>
    <row r="21" spans="1:25">
      <c r="A21" s="6" t="s">
        <v>175</v>
      </c>
      <c r="B21" s="322" t="s">
        <v>248</v>
      </c>
      <c r="C21" s="6" t="s">
        <v>175</v>
      </c>
      <c r="D21" s="6">
        <v>20</v>
      </c>
      <c r="E21" s="312">
        <v>3</v>
      </c>
      <c r="F21" s="6">
        <v>79</v>
      </c>
      <c r="G21" s="288">
        <f t="shared" si="0"/>
        <v>0</v>
      </c>
      <c r="H21" s="289" t="str">
        <f t="shared" si="1"/>
        <v>7組</v>
      </c>
      <c r="I21" s="6">
        <f>COUNTIF('2日目抽選'!$B$2:$K$104,C21)</f>
        <v>2</v>
      </c>
      <c r="J21" s="6">
        <f>COUNTIF(入力!$B$40:$DX$45,B21)</f>
        <v>1</v>
      </c>
      <c r="K21" s="6">
        <f>COUNTIF('2日目組合せ'!$C$6:$K$102,B21)</f>
        <v>2</v>
      </c>
      <c r="L21" s="6">
        <f t="shared" si="2"/>
        <v>0</v>
      </c>
      <c r="M21" s="6">
        <f>COUNTIF('2日目組合せ'!$C$6:$K$102,C21)</f>
        <v>2</v>
      </c>
      <c r="N21" s="6">
        <f t="shared" si="3"/>
        <v>0</v>
      </c>
      <c r="O21" s="6">
        <f>COUNTIF(結果一覧!$B$2:$I$17,B21)</f>
        <v>0</v>
      </c>
      <c r="P21" s="6">
        <f>COUNTIF(結果一覧!$B$2:$I$17,C21)</f>
        <v>0</v>
      </c>
      <c r="Q21" s="6"/>
      <c r="R21" s="6">
        <f t="shared" si="4"/>
        <v>20</v>
      </c>
      <c r="S21" s="6">
        <v>212</v>
      </c>
      <c r="T21" s="6"/>
      <c r="U21" s="6"/>
    </row>
    <row r="22" spans="1:25">
      <c r="A22" s="6" t="s">
        <v>176</v>
      </c>
      <c r="B22" s="322" t="s">
        <v>272</v>
      </c>
      <c r="C22" s="6" t="s">
        <v>176</v>
      </c>
      <c r="D22" s="6">
        <v>21</v>
      </c>
      <c r="E22" s="312">
        <v>16</v>
      </c>
      <c r="F22" s="6">
        <v>78</v>
      </c>
      <c r="G22" s="288">
        <f t="shared" si="0"/>
        <v>0</v>
      </c>
      <c r="H22" s="289" t="str">
        <f t="shared" si="1"/>
        <v>8組</v>
      </c>
      <c r="I22" s="6">
        <f>COUNTIF('2日目抽選'!$B$2:$K$104,C22)</f>
        <v>2</v>
      </c>
      <c r="J22" s="6">
        <f>COUNTIF(入力!$B$40:$DX$45,B22)</f>
        <v>1</v>
      </c>
      <c r="K22" s="6">
        <f>COUNTIF('2日目組合せ'!$C$6:$K$102,B22)</f>
        <v>2</v>
      </c>
      <c r="L22" s="6">
        <f t="shared" si="2"/>
        <v>0</v>
      </c>
      <c r="M22" s="6">
        <f>COUNTIF('2日目組合せ'!$C$6:$K$102,C22)</f>
        <v>2</v>
      </c>
      <c r="N22" s="6">
        <f t="shared" si="3"/>
        <v>0</v>
      </c>
      <c r="O22" s="6">
        <f>COUNTIF(結果一覧!$B$2:$I$17,B22)</f>
        <v>0</v>
      </c>
      <c r="P22" s="6">
        <f>COUNTIF(結果一覧!$B$2:$I$17,C22)</f>
        <v>0</v>
      </c>
      <c r="Q22" s="6"/>
      <c r="R22" s="6">
        <f t="shared" si="4"/>
        <v>21</v>
      </c>
      <c r="S22" s="6">
        <v>213</v>
      </c>
      <c r="T22" s="6"/>
      <c r="U22" s="24"/>
      <c r="V22" s="11"/>
      <c r="W22" s="11"/>
      <c r="X22" s="11"/>
      <c r="Y22" s="11"/>
    </row>
    <row r="23" spans="1:25">
      <c r="A23" s="6" t="s">
        <v>177</v>
      </c>
      <c r="B23" s="322" t="s">
        <v>273</v>
      </c>
      <c r="C23" s="6" t="s">
        <v>177</v>
      </c>
      <c r="D23" s="6">
        <v>22</v>
      </c>
      <c r="E23" s="312">
        <v>1</v>
      </c>
      <c r="F23" s="6">
        <v>77</v>
      </c>
      <c r="G23" s="288">
        <f t="shared" si="0"/>
        <v>0</v>
      </c>
      <c r="H23" s="289" t="str">
        <f t="shared" si="1"/>
        <v>3組</v>
      </c>
      <c r="I23" s="6">
        <f>COUNTIF('2日目抽選'!$B$2:$K$104,C23)</f>
        <v>2</v>
      </c>
      <c r="J23" s="6">
        <f>COUNTIF(入力!$B$40:$DX$45,B23)</f>
        <v>1</v>
      </c>
      <c r="K23" s="6">
        <f>COUNTIF('2日目組合せ'!$C$6:$K$102,B23)</f>
        <v>2</v>
      </c>
      <c r="L23" s="6">
        <f t="shared" si="2"/>
        <v>0</v>
      </c>
      <c r="M23" s="6">
        <f>COUNTIF('2日目組合せ'!$C$6:$K$102,C23)</f>
        <v>2</v>
      </c>
      <c r="N23" s="6">
        <f t="shared" si="3"/>
        <v>0</v>
      </c>
      <c r="O23" s="6">
        <f>COUNTIF(結果一覧!$B$2:$I$17,B23)</f>
        <v>0</v>
      </c>
      <c r="P23" s="6">
        <f>COUNTIF(結果一覧!$B$2:$I$17,C23)</f>
        <v>0</v>
      </c>
      <c r="Q23" s="6"/>
      <c r="R23" s="6">
        <f t="shared" si="4"/>
        <v>22</v>
      </c>
      <c r="S23" s="6">
        <v>214</v>
      </c>
      <c r="T23" s="6"/>
      <c r="U23" s="24"/>
      <c r="V23" s="11" t="str">
        <f>+V3</f>
        <v>女子予選</v>
      </c>
      <c r="W23" s="11" t="str">
        <f>+W3</f>
        <v>第2日目</v>
      </c>
      <c r="X23" s="11" t="str">
        <f>+X3</f>
        <v>8/9 （木）</v>
      </c>
      <c r="Y23" s="11"/>
    </row>
    <row r="24" spans="1:25">
      <c r="A24" s="6" t="s">
        <v>178</v>
      </c>
      <c r="B24" s="323" t="s">
        <v>249</v>
      </c>
      <c r="C24" s="6" t="s">
        <v>178</v>
      </c>
      <c r="D24" s="6">
        <v>23</v>
      </c>
      <c r="E24" s="313">
        <v>8</v>
      </c>
      <c r="F24" s="242">
        <v>8</v>
      </c>
      <c r="G24" s="288">
        <f t="shared" si="0"/>
        <v>0</v>
      </c>
      <c r="H24" s="289" t="str">
        <f t="shared" si="1"/>
        <v>8組</v>
      </c>
      <c r="I24" s="6">
        <f>COUNTIF('2日目抽選'!$B$2:$K$104,C24)</f>
        <v>2</v>
      </c>
      <c r="J24" s="6">
        <f>COUNTIF(入力!$B$40:$DX$45,B24)</f>
        <v>1</v>
      </c>
      <c r="K24" s="6">
        <f>COUNTIF('2日目組合せ'!$C$6:$K$102,B24)</f>
        <v>2</v>
      </c>
      <c r="L24" s="6">
        <f t="shared" si="2"/>
        <v>0</v>
      </c>
      <c r="M24" s="6">
        <f>COUNTIF('2日目組合せ'!$C$6:$K$102,C24)</f>
        <v>2</v>
      </c>
      <c r="N24" s="6">
        <f t="shared" si="3"/>
        <v>0</v>
      </c>
      <c r="O24" s="6">
        <f>COUNTIF(結果一覧!$B$2:$I$17,B24)</f>
        <v>0</v>
      </c>
      <c r="P24" s="6">
        <f>COUNTIF(結果一覧!$B$2:$I$17,C24)</f>
        <v>0</v>
      </c>
      <c r="Q24" s="6"/>
      <c r="R24" s="6">
        <f t="shared" si="4"/>
        <v>23</v>
      </c>
      <c r="S24" s="6">
        <v>215</v>
      </c>
      <c r="T24" s="6"/>
      <c r="U24" s="24"/>
      <c r="V24" s="259" t="s">
        <v>211</v>
      </c>
      <c r="W24" s="16" t="str">
        <f>+W4</f>
        <v>Bコート</v>
      </c>
      <c r="X24" s="24" t="str">
        <f>+X4</f>
        <v>とどろきアリーナ</v>
      </c>
      <c r="Y24" s="11"/>
    </row>
    <row r="25" spans="1:25">
      <c r="A25" s="6" t="s">
        <v>179</v>
      </c>
      <c r="B25" s="322" t="s">
        <v>251</v>
      </c>
      <c r="C25" s="6" t="s">
        <v>179</v>
      </c>
      <c r="D25" s="6">
        <v>24</v>
      </c>
      <c r="E25" s="312">
        <v>10</v>
      </c>
      <c r="F25" s="6">
        <v>76</v>
      </c>
      <c r="G25" s="288">
        <f t="shared" si="0"/>
        <v>0</v>
      </c>
      <c r="H25" s="289" t="str">
        <f t="shared" si="1"/>
        <v>9組</v>
      </c>
      <c r="I25" s="6">
        <f>COUNTIF('2日目抽選'!$B$2:$K$104,C25)</f>
        <v>2</v>
      </c>
      <c r="J25" s="6">
        <f>COUNTIF(入力!$B$40:$DX$45,B25)</f>
        <v>1</v>
      </c>
      <c r="K25" s="6">
        <f>COUNTIF('2日目組合せ'!$C$6:$K$102,B25)</f>
        <v>2</v>
      </c>
      <c r="L25" s="6">
        <f t="shared" si="2"/>
        <v>0</v>
      </c>
      <c r="M25" s="6">
        <f>COUNTIF('2日目組合せ'!$C$6:$K$102,C25)</f>
        <v>2</v>
      </c>
      <c r="N25" s="6">
        <f t="shared" si="3"/>
        <v>0</v>
      </c>
      <c r="O25" s="6">
        <f>COUNTIF(結果一覧!$B$2:$I$17,B25)</f>
        <v>0</v>
      </c>
      <c r="P25" s="6">
        <f>COUNTIF(結果一覧!$B$2:$I$17,C25)</f>
        <v>0</v>
      </c>
      <c r="Q25" s="6"/>
      <c r="R25" s="6">
        <f t="shared" si="4"/>
        <v>24</v>
      </c>
      <c r="S25" s="6">
        <v>216</v>
      </c>
      <c r="T25" s="6"/>
      <c r="U25" s="24"/>
      <c r="V25" s="11" t="s">
        <v>212</v>
      </c>
      <c r="W25" s="16" t="str">
        <f>+W6</f>
        <v>Eコート</v>
      </c>
      <c r="X25" s="24" t="str">
        <f>+X6</f>
        <v>とどろきアリーナ</v>
      </c>
      <c r="Y25" s="11"/>
    </row>
    <row r="26" spans="1:25">
      <c r="A26" s="6" t="s">
        <v>180</v>
      </c>
      <c r="B26" s="322" t="s">
        <v>274</v>
      </c>
      <c r="C26" s="6" t="s">
        <v>180</v>
      </c>
      <c r="D26" s="6">
        <v>25</v>
      </c>
      <c r="E26" s="313">
        <v>16</v>
      </c>
      <c r="F26" s="242">
        <v>8</v>
      </c>
      <c r="G26" s="288">
        <f t="shared" si="0"/>
        <v>0</v>
      </c>
      <c r="H26" s="289" t="str">
        <f t="shared" si="1"/>
        <v>12組</v>
      </c>
      <c r="I26" s="6">
        <f>COUNTIF('2日目抽選'!$B$2:$K$104,C26)</f>
        <v>2</v>
      </c>
      <c r="J26" s="6">
        <f>COUNTIF(入力!$B$40:$DX$45,B26)</f>
        <v>1</v>
      </c>
      <c r="K26" s="6">
        <f>COUNTIF('2日目組合せ'!$C$6:$K$102,B26)</f>
        <v>2</v>
      </c>
      <c r="L26" s="6">
        <f t="shared" si="2"/>
        <v>0</v>
      </c>
      <c r="M26" s="6">
        <f>COUNTIF('2日目組合せ'!$C$6:$K$102,C26)</f>
        <v>2</v>
      </c>
      <c r="N26" s="6">
        <f t="shared" si="3"/>
        <v>0</v>
      </c>
      <c r="O26" s="6">
        <f>COUNTIF(結果一覧!$B$2:$I$17,B26)</f>
        <v>0</v>
      </c>
      <c r="P26" s="6">
        <f>COUNTIF(結果一覧!$B$2:$I$17,C26)</f>
        <v>0</v>
      </c>
      <c r="Q26" s="6"/>
      <c r="R26" s="6">
        <f t="shared" si="4"/>
        <v>25</v>
      </c>
      <c r="S26" s="6">
        <v>217</v>
      </c>
      <c r="T26" s="6"/>
      <c r="U26" s="24"/>
      <c r="V26" s="11" t="s">
        <v>213</v>
      </c>
      <c r="W26" s="16" t="str">
        <f>+W8</f>
        <v>Hコート</v>
      </c>
      <c r="X26" s="24" t="str">
        <f>+X8</f>
        <v>町田市立総合体育館</v>
      </c>
      <c r="Y26" s="11"/>
    </row>
    <row r="27" spans="1:25">
      <c r="A27" s="6" t="s">
        <v>186</v>
      </c>
      <c r="B27" s="322" t="s">
        <v>250</v>
      </c>
      <c r="C27" s="6" t="s">
        <v>186</v>
      </c>
      <c r="D27" s="6">
        <v>26</v>
      </c>
      <c r="E27" s="312">
        <v>3</v>
      </c>
      <c r="F27" s="6">
        <v>75</v>
      </c>
      <c r="G27" s="288">
        <f t="shared" si="0"/>
        <v>0</v>
      </c>
      <c r="H27" s="289" t="str">
        <f t="shared" si="1"/>
        <v>6組</v>
      </c>
      <c r="I27" s="6">
        <f>COUNTIF('2日目抽選'!$B$2:$K$104,C27)</f>
        <v>2</v>
      </c>
      <c r="J27" s="6">
        <f>COUNTIF(入力!$B$40:$DX$45,B27)</f>
        <v>1</v>
      </c>
      <c r="K27" s="6">
        <f>COUNTIF('2日目組合せ'!$C$6:$K$102,B27)</f>
        <v>2</v>
      </c>
      <c r="L27" s="6">
        <f t="shared" si="2"/>
        <v>0</v>
      </c>
      <c r="M27" s="6">
        <f>COUNTIF('2日目組合せ'!$C$6:$K$102,C27)</f>
        <v>2</v>
      </c>
      <c r="N27" s="6">
        <f t="shared" si="3"/>
        <v>0</v>
      </c>
      <c r="O27" s="6">
        <f>COUNTIF(結果一覧!$B$2:$I$17,B27)</f>
        <v>0</v>
      </c>
      <c r="P27" s="6">
        <f>COUNTIF(結果一覧!$B$2:$I$17,C27)</f>
        <v>0</v>
      </c>
      <c r="Q27" s="6"/>
      <c r="R27" s="6">
        <f t="shared" si="4"/>
        <v>26</v>
      </c>
      <c r="S27" s="6">
        <v>218</v>
      </c>
      <c r="T27" s="6"/>
      <c r="U27" s="24"/>
      <c r="V27" s="11" t="s">
        <v>214</v>
      </c>
      <c r="W27" s="16" t="str">
        <f>+W10</f>
        <v>Kコート</v>
      </c>
      <c r="X27" s="24" t="str">
        <f>+X10</f>
        <v>所沢市民体育館</v>
      </c>
      <c r="Y27" s="11"/>
    </row>
    <row r="28" spans="1:25">
      <c r="A28" s="6" t="s">
        <v>187</v>
      </c>
      <c r="B28" s="322" t="s">
        <v>275</v>
      </c>
      <c r="C28" s="6" t="s">
        <v>187</v>
      </c>
      <c r="D28" s="6">
        <v>27</v>
      </c>
      <c r="E28" s="312">
        <v>2</v>
      </c>
      <c r="F28" s="6">
        <v>74</v>
      </c>
      <c r="G28" s="288">
        <f t="shared" si="0"/>
        <v>0</v>
      </c>
      <c r="H28" s="289" t="str">
        <f t="shared" si="1"/>
        <v>1組</v>
      </c>
      <c r="I28" s="6">
        <f>COUNTIF('2日目抽選'!$B$2:$K$104,C28)</f>
        <v>2</v>
      </c>
      <c r="J28" s="6">
        <f>COUNTIF(入力!$B$40:$DX$45,B28)</f>
        <v>1</v>
      </c>
      <c r="K28" s="6">
        <f>COUNTIF('2日目組合せ'!$C$6:$K$102,B28)</f>
        <v>2</v>
      </c>
      <c r="L28" s="6">
        <f t="shared" si="2"/>
        <v>0</v>
      </c>
      <c r="M28" s="6">
        <f>COUNTIF('2日目組合せ'!$C$6:$K$102,C28)</f>
        <v>2</v>
      </c>
      <c r="N28" s="6">
        <f t="shared" si="3"/>
        <v>0</v>
      </c>
      <c r="O28" s="6">
        <f>COUNTIF(結果一覧!$B$2:$I$17,B28)</f>
        <v>0</v>
      </c>
      <c r="P28" s="6">
        <f>COUNTIF(結果一覧!$B$2:$I$17,C28)</f>
        <v>0</v>
      </c>
      <c r="Q28" s="6"/>
      <c r="R28" s="6">
        <f t="shared" si="4"/>
        <v>27</v>
      </c>
      <c r="S28" s="6">
        <v>219</v>
      </c>
      <c r="T28" s="6"/>
      <c r="U28" s="24"/>
      <c r="V28" s="11" t="s">
        <v>215</v>
      </c>
      <c r="W28" s="16" t="str">
        <f>+W12</f>
        <v>Nコート</v>
      </c>
      <c r="X28" s="24" t="str">
        <f>+X12</f>
        <v>所沢市民体育館</v>
      </c>
      <c r="Y28" s="11"/>
    </row>
    <row r="29" spans="1:25">
      <c r="A29" s="6" t="s">
        <v>220</v>
      </c>
      <c r="B29" s="322" t="s">
        <v>276</v>
      </c>
      <c r="C29" s="6" t="s">
        <v>188</v>
      </c>
      <c r="D29" s="6">
        <v>28</v>
      </c>
      <c r="E29" s="312">
        <v>8</v>
      </c>
      <c r="F29" s="6">
        <v>73</v>
      </c>
      <c r="G29" s="288">
        <f t="shared" si="0"/>
        <v>0</v>
      </c>
      <c r="H29" s="289" t="str">
        <f t="shared" si="1"/>
        <v>13組</v>
      </c>
      <c r="I29" s="6">
        <f>COUNTIF('2日目抽選'!$B$2:$K$104,C29)</f>
        <v>2</v>
      </c>
      <c r="J29" s="6">
        <f>COUNTIF(入力!$B$40:$DX$45,B29)</f>
        <v>1</v>
      </c>
      <c r="K29" s="6">
        <f>COUNTIF('2日目組合せ'!$C$6:$K$102,B29)</f>
        <v>2</v>
      </c>
      <c r="L29" s="6">
        <f t="shared" si="2"/>
        <v>0</v>
      </c>
      <c r="M29" s="6">
        <f>COUNTIF('2日目組合せ'!$C$6:$K$102,C29)</f>
        <v>2</v>
      </c>
      <c r="N29" s="6">
        <f t="shared" si="3"/>
        <v>0</v>
      </c>
      <c r="O29" s="6">
        <f>COUNTIF(結果一覧!$B$2:$I$17,B29)</f>
        <v>0</v>
      </c>
      <c r="P29" s="6">
        <f>COUNTIF(結果一覧!$B$2:$I$17,C29)</f>
        <v>0</v>
      </c>
      <c r="Q29" s="6"/>
      <c r="R29" s="6">
        <f t="shared" si="4"/>
        <v>28</v>
      </c>
      <c r="S29" s="6">
        <v>220</v>
      </c>
      <c r="T29" s="6"/>
      <c r="U29" s="24"/>
      <c r="V29" s="11" t="s">
        <v>216</v>
      </c>
      <c r="W29" s="16" t="str">
        <f>+W14</f>
        <v>Qコート</v>
      </c>
      <c r="X29" s="24" t="str">
        <f>+X14</f>
        <v>浦安市運動公園総合体育館</v>
      </c>
      <c r="Y29" s="11"/>
    </row>
    <row r="30" spans="1:25">
      <c r="A30" s="6" t="s">
        <v>189</v>
      </c>
      <c r="B30" s="322" t="s">
        <v>277</v>
      </c>
      <c r="C30" s="6" t="s">
        <v>189</v>
      </c>
      <c r="D30" s="6">
        <v>29</v>
      </c>
      <c r="E30" s="312">
        <v>12</v>
      </c>
      <c r="F30" s="6">
        <v>72</v>
      </c>
      <c r="G30" s="288">
        <f t="shared" si="0"/>
        <v>0</v>
      </c>
      <c r="H30" s="289" t="str">
        <f t="shared" si="1"/>
        <v>13組</v>
      </c>
      <c r="I30" s="6">
        <f>COUNTIF('2日目抽選'!$B$2:$K$104,C30)</f>
        <v>2</v>
      </c>
      <c r="J30" s="6">
        <f>COUNTIF(入力!$B$40:$DX$45,B30)</f>
        <v>1</v>
      </c>
      <c r="K30" s="6">
        <f>COUNTIF('2日目組合せ'!$C$6:$K$102,B30)</f>
        <v>2</v>
      </c>
      <c r="L30" s="6">
        <f t="shared" si="2"/>
        <v>0</v>
      </c>
      <c r="M30" s="6">
        <f>COUNTIF('2日目組合せ'!$C$6:$K$102,C30)</f>
        <v>2</v>
      </c>
      <c r="N30" s="6">
        <f t="shared" si="3"/>
        <v>0</v>
      </c>
      <c r="O30" s="6">
        <f>COUNTIF(結果一覧!$B$2:$I$17,B30)</f>
        <v>0</v>
      </c>
      <c r="P30" s="6">
        <f>COUNTIF(結果一覧!$B$2:$I$17,C30)</f>
        <v>0</v>
      </c>
      <c r="Q30" s="6"/>
      <c r="R30" s="6">
        <f t="shared" si="4"/>
        <v>29</v>
      </c>
      <c r="S30" s="6">
        <v>221</v>
      </c>
      <c r="T30" s="6"/>
      <c r="U30" s="24"/>
      <c r="V30" s="11" t="s">
        <v>217</v>
      </c>
      <c r="W30" s="16" t="str">
        <f>+W16</f>
        <v>Tコート</v>
      </c>
      <c r="X30" s="24" t="str">
        <f>+X16</f>
        <v>カルッツかわさき</v>
      </c>
      <c r="Y30" s="11"/>
    </row>
    <row r="31" spans="1:25">
      <c r="A31" s="6" t="s">
        <v>190</v>
      </c>
      <c r="B31" s="322" t="s">
        <v>278</v>
      </c>
      <c r="C31" s="6" t="s">
        <v>190</v>
      </c>
      <c r="D31" s="6">
        <v>30</v>
      </c>
      <c r="E31" s="312">
        <v>13</v>
      </c>
      <c r="F31" s="6">
        <v>71</v>
      </c>
      <c r="G31" s="288">
        <f t="shared" si="0"/>
        <v>0</v>
      </c>
      <c r="H31" s="289" t="str">
        <f t="shared" si="1"/>
        <v>11組</v>
      </c>
      <c r="I31" s="6">
        <f>COUNTIF('2日目抽選'!$B$2:$K$104,C31)</f>
        <v>2</v>
      </c>
      <c r="J31" s="6">
        <f>COUNTIF(入力!$B$40:$DX$45,B31)</f>
        <v>1</v>
      </c>
      <c r="K31" s="6">
        <f>COUNTIF('2日目組合せ'!$C$6:$K$102,B31)</f>
        <v>2</v>
      </c>
      <c r="L31" s="6">
        <f t="shared" si="2"/>
        <v>0</v>
      </c>
      <c r="M31" s="6">
        <f>COUNTIF('2日目組合せ'!$C$6:$K$102,C31)</f>
        <v>2</v>
      </c>
      <c r="N31" s="6">
        <f t="shared" si="3"/>
        <v>0</v>
      </c>
      <c r="O31" s="6">
        <f>COUNTIF(結果一覧!$B$2:$I$17,B31)</f>
        <v>0</v>
      </c>
      <c r="P31" s="6">
        <f>COUNTIF(結果一覧!$B$2:$I$17,C31)</f>
        <v>0</v>
      </c>
      <c r="Q31" s="6"/>
      <c r="R31" s="6">
        <f t="shared" si="4"/>
        <v>30</v>
      </c>
      <c r="S31" s="6">
        <v>222</v>
      </c>
      <c r="T31" s="6"/>
      <c r="U31" s="24"/>
      <c r="V31" s="11" t="s">
        <v>218</v>
      </c>
      <c r="W31" s="16" t="str">
        <f>+W18</f>
        <v>Wコート</v>
      </c>
      <c r="X31" s="24" t="str">
        <f>+X18</f>
        <v>カルッツかわさき</v>
      </c>
      <c r="Y31" s="11"/>
    </row>
    <row r="32" spans="1:25">
      <c r="A32" s="6" t="s">
        <v>191</v>
      </c>
      <c r="B32" s="322" t="s">
        <v>279</v>
      </c>
      <c r="C32" s="6" t="s">
        <v>191</v>
      </c>
      <c r="D32" s="6">
        <v>31</v>
      </c>
      <c r="E32" s="312">
        <v>9</v>
      </c>
      <c r="F32" s="6">
        <v>70</v>
      </c>
      <c r="G32" s="288">
        <f t="shared" si="0"/>
        <v>0</v>
      </c>
      <c r="H32" s="289" t="str">
        <f t="shared" si="1"/>
        <v>2組</v>
      </c>
      <c r="I32" s="6">
        <f>COUNTIF('2日目抽選'!$B$2:$K$104,C32)</f>
        <v>2</v>
      </c>
      <c r="J32" s="6">
        <f>COUNTIF(入力!$B$40:$DX$45,B32)</f>
        <v>1</v>
      </c>
      <c r="K32" s="6">
        <f>COUNTIF('2日目組合せ'!$C$6:$K$102,B32)</f>
        <v>2</v>
      </c>
      <c r="L32" s="6">
        <f t="shared" si="2"/>
        <v>0</v>
      </c>
      <c r="M32" s="6">
        <f>COUNTIF('2日目組合せ'!$C$6:$K$102,C32)</f>
        <v>2</v>
      </c>
      <c r="N32" s="6">
        <f t="shared" si="3"/>
        <v>0</v>
      </c>
      <c r="O32" s="6">
        <f>COUNTIF(結果一覧!$B$2:$I$17,B32)</f>
        <v>0</v>
      </c>
      <c r="P32" s="6">
        <f>COUNTIF(結果一覧!$B$2:$I$17,C32)</f>
        <v>0</v>
      </c>
      <c r="Q32" s="6"/>
      <c r="R32" s="6">
        <f t="shared" si="4"/>
        <v>31</v>
      </c>
      <c r="S32" s="6">
        <v>223</v>
      </c>
      <c r="T32" s="6"/>
      <c r="U32" s="24"/>
      <c r="V32" s="11"/>
      <c r="W32" s="16"/>
      <c r="X32" s="24"/>
      <c r="Y32" s="11"/>
    </row>
    <row r="33" spans="1:25">
      <c r="A33" s="6" t="s">
        <v>181</v>
      </c>
      <c r="B33" s="322" t="s">
        <v>280</v>
      </c>
      <c r="C33" s="6" t="s">
        <v>181</v>
      </c>
      <c r="D33" s="6">
        <v>32</v>
      </c>
      <c r="E33" s="313">
        <v>6</v>
      </c>
      <c r="F33" s="242">
        <v>9</v>
      </c>
      <c r="G33" s="288">
        <f t="shared" si="0"/>
        <v>0</v>
      </c>
      <c r="H33" s="289" t="str">
        <f t="shared" si="1"/>
        <v>8組</v>
      </c>
      <c r="I33" s="6">
        <f>COUNTIF('2日目抽選'!$B$2:$K$104,C33)</f>
        <v>2</v>
      </c>
      <c r="J33" s="6">
        <f>COUNTIF(入力!$B$40:$DX$45,B33)</f>
        <v>1</v>
      </c>
      <c r="K33" s="6">
        <f>COUNTIF('2日目組合せ'!$C$6:$K$102,B33)</f>
        <v>2</v>
      </c>
      <c r="L33" s="6">
        <f t="shared" si="2"/>
        <v>0</v>
      </c>
      <c r="M33" s="6">
        <f>COUNTIF('2日目組合せ'!$C$6:$K$102,C33)</f>
        <v>2</v>
      </c>
      <c r="N33" s="6">
        <f t="shared" si="3"/>
        <v>0</v>
      </c>
      <c r="O33" s="6">
        <f>COUNTIF(結果一覧!$B$2:$I$17,B33)</f>
        <v>0</v>
      </c>
      <c r="P33" s="6">
        <f>COUNTIF(結果一覧!$B$2:$I$17,C33)</f>
        <v>0</v>
      </c>
      <c r="Q33" s="6"/>
      <c r="R33" s="6">
        <f t="shared" si="4"/>
        <v>32</v>
      </c>
      <c r="S33" s="6">
        <v>224</v>
      </c>
      <c r="T33" s="6"/>
      <c r="U33" s="24"/>
      <c r="V33" s="11"/>
      <c r="W33" s="11"/>
      <c r="X33" s="11"/>
      <c r="Y33" s="11"/>
    </row>
    <row r="34" spans="1:25">
      <c r="A34" s="6" t="s">
        <v>182</v>
      </c>
      <c r="B34" s="322" t="s">
        <v>281</v>
      </c>
      <c r="C34" s="6" t="s">
        <v>182</v>
      </c>
      <c r="D34" s="6">
        <v>33</v>
      </c>
      <c r="E34" s="313">
        <v>15</v>
      </c>
      <c r="F34" s="242">
        <v>9</v>
      </c>
      <c r="G34" s="288">
        <f t="shared" si="0"/>
        <v>0</v>
      </c>
      <c r="H34" s="289" t="str">
        <f t="shared" si="1"/>
        <v>4組</v>
      </c>
      <c r="I34" s="6">
        <f>COUNTIF('2日目抽選'!$B$2:$K$104,C34)</f>
        <v>2</v>
      </c>
      <c r="J34" s="6">
        <f>COUNTIF(入力!$B$40:$DX$45,B34)</f>
        <v>1</v>
      </c>
      <c r="K34" s="6">
        <f>COUNTIF('2日目組合せ'!$C$6:$K$102,B34)</f>
        <v>2</v>
      </c>
      <c r="L34" s="6">
        <f t="shared" si="2"/>
        <v>0</v>
      </c>
      <c r="M34" s="6">
        <f>COUNTIF('2日目組合せ'!$C$6:$K$102,C34)</f>
        <v>2</v>
      </c>
      <c r="N34" s="6">
        <f t="shared" si="3"/>
        <v>0</v>
      </c>
      <c r="O34" s="6">
        <f>COUNTIF(結果一覧!$B$2:$I$17,B34)</f>
        <v>0</v>
      </c>
      <c r="P34" s="6">
        <f>COUNTIF(結果一覧!$B$2:$I$17,C34)</f>
        <v>0</v>
      </c>
      <c r="Q34" s="6"/>
      <c r="R34" s="6">
        <f t="shared" si="4"/>
        <v>33</v>
      </c>
      <c r="S34" s="6">
        <v>225</v>
      </c>
      <c r="T34" s="6"/>
      <c r="U34" s="24"/>
      <c r="V34" s="11"/>
      <c r="W34" s="11"/>
      <c r="X34" s="11"/>
      <c r="Y34" s="11"/>
    </row>
    <row r="35" spans="1:25">
      <c r="A35" s="6" t="s">
        <v>192</v>
      </c>
      <c r="B35" s="322" t="s">
        <v>282</v>
      </c>
      <c r="C35" s="6" t="s">
        <v>192</v>
      </c>
      <c r="D35" s="6">
        <v>34</v>
      </c>
      <c r="E35" s="312">
        <v>13</v>
      </c>
      <c r="F35" s="6">
        <v>69</v>
      </c>
      <c r="G35" s="288">
        <f t="shared" si="0"/>
        <v>0</v>
      </c>
      <c r="H35" s="289" t="str">
        <f t="shared" si="1"/>
        <v>2組</v>
      </c>
      <c r="I35" s="6">
        <f>COUNTIF('2日目抽選'!$B$2:$K$104,C35)</f>
        <v>2</v>
      </c>
      <c r="J35" s="6">
        <f>COUNTIF(入力!$B$40:$DX$45,B35)</f>
        <v>1</v>
      </c>
      <c r="K35" s="6">
        <f>COUNTIF('2日目組合せ'!$C$6:$K$102,B35)</f>
        <v>2</v>
      </c>
      <c r="L35" s="6">
        <f t="shared" si="2"/>
        <v>0</v>
      </c>
      <c r="M35" s="6">
        <f>COUNTIF('2日目組合せ'!$C$6:$K$102,C35)</f>
        <v>2</v>
      </c>
      <c r="N35" s="6">
        <f t="shared" si="3"/>
        <v>0</v>
      </c>
      <c r="O35" s="6">
        <f>COUNTIF(結果一覧!$B$2:$I$17,B35)</f>
        <v>0</v>
      </c>
      <c r="P35" s="6">
        <f>COUNTIF(結果一覧!$B$2:$I$17,C35)</f>
        <v>0</v>
      </c>
      <c r="Q35" s="6"/>
      <c r="R35" s="6">
        <f t="shared" si="4"/>
        <v>34</v>
      </c>
      <c r="S35" s="6">
        <v>226</v>
      </c>
      <c r="T35" s="6"/>
      <c r="U35" s="24"/>
      <c r="V35" s="11"/>
      <c r="W35" s="11"/>
      <c r="X35" s="11"/>
      <c r="Y35" s="11"/>
    </row>
    <row r="36" spans="1:25">
      <c r="A36" s="6" t="s">
        <v>183</v>
      </c>
      <c r="B36" s="322" t="s">
        <v>283</v>
      </c>
      <c r="C36" s="6" t="s">
        <v>183</v>
      </c>
      <c r="D36" s="6">
        <v>35</v>
      </c>
      <c r="E36" s="312">
        <v>11</v>
      </c>
      <c r="F36" s="6">
        <v>68</v>
      </c>
      <c r="G36" s="288">
        <f t="shared" si="0"/>
        <v>0</v>
      </c>
      <c r="H36" s="289" t="str">
        <f t="shared" si="1"/>
        <v>12組</v>
      </c>
      <c r="I36" s="6">
        <f>COUNTIF('2日目抽選'!$B$2:$K$104,C36)</f>
        <v>2</v>
      </c>
      <c r="J36" s="6">
        <f>COUNTIF(入力!$B$40:$DX$45,B36)</f>
        <v>1</v>
      </c>
      <c r="K36" s="6">
        <f>COUNTIF('2日目組合せ'!$C$6:$K$102,B36)</f>
        <v>2</v>
      </c>
      <c r="L36" s="6">
        <f t="shared" si="2"/>
        <v>0</v>
      </c>
      <c r="M36" s="6">
        <f>COUNTIF('2日目組合せ'!$C$6:$K$102,C36)</f>
        <v>2</v>
      </c>
      <c r="N36" s="6">
        <f t="shared" si="3"/>
        <v>0</v>
      </c>
      <c r="O36" s="6">
        <f>COUNTIF(結果一覧!$B$2:$I$17,B36)</f>
        <v>0</v>
      </c>
      <c r="P36" s="6">
        <f>COUNTIF(結果一覧!$B$2:$I$17,C36)</f>
        <v>0</v>
      </c>
      <c r="Q36" s="6"/>
      <c r="R36" s="6">
        <f t="shared" si="4"/>
        <v>35</v>
      </c>
      <c r="S36" s="6">
        <v>227</v>
      </c>
      <c r="T36" s="6"/>
      <c r="U36" s="24"/>
      <c r="V36" s="11"/>
      <c r="W36" s="11"/>
      <c r="X36" s="11"/>
      <c r="Y36" s="11"/>
    </row>
    <row r="37" spans="1:25">
      <c r="A37" s="6" t="s">
        <v>193</v>
      </c>
      <c r="B37" s="325" t="s">
        <v>284</v>
      </c>
      <c r="C37" s="6" t="s">
        <v>193</v>
      </c>
      <c r="D37" s="6">
        <v>36</v>
      </c>
      <c r="E37" s="312">
        <v>4</v>
      </c>
      <c r="F37" s="6">
        <v>67</v>
      </c>
      <c r="G37" s="288">
        <f t="shared" si="0"/>
        <v>0</v>
      </c>
      <c r="H37" s="289" t="str">
        <f t="shared" si="1"/>
        <v>6組</v>
      </c>
      <c r="I37" s="6">
        <f>COUNTIF('2日目抽選'!$B$2:$K$104,C37)</f>
        <v>2</v>
      </c>
      <c r="J37" s="6">
        <f>COUNTIF(入力!$B$40:$DX$45,B37)</f>
        <v>1</v>
      </c>
      <c r="K37" s="6">
        <f>COUNTIF('2日目組合せ'!$C$6:$K$102,B37)</f>
        <v>2</v>
      </c>
      <c r="L37" s="6">
        <f t="shared" si="2"/>
        <v>0</v>
      </c>
      <c r="M37" s="6">
        <f>COUNTIF('2日目組合せ'!$C$6:$K$102,C37)</f>
        <v>2</v>
      </c>
      <c r="N37" s="6">
        <f t="shared" si="3"/>
        <v>0</v>
      </c>
      <c r="O37" s="6">
        <f>COUNTIF(結果一覧!$B$2:$I$17,B37)</f>
        <v>0</v>
      </c>
      <c r="P37" s="6">
        <f>COUNTIF(結果一覧!$B$2:$I$17,C37)</f>
        <v>0</v>
      </c>
      <c r="Q37" s="6"/>
      <c r="R37" s="6">
        <f t="shared" si="4"/>
        <v>36</v>
      </c>
      <c r="S37" s="6">
        <v>228</v>
      </c>
      <c r="T37" s="6"/>
      <c r="U37" s="24"/>
      <c r="V37" s="11"/>
      <c r="W37" s="11"/>
      <c r="X37" s="11"/>
      <c r="Y37" s="11"/>
    </row>
    <row r="38" spans="1:25">
      <c r="A38" s="6" t="s">
        <v>194</v>
      </c>
      <c r="B38" s="322" t="s">
        <v>252</v>
      </c>
      <c r="C38" s="6" t="s">
        <v>194</v>
      </c>
      <c r="D38" s="6">
        <v>37</v>
      </c>
      <c r="E38" s="312">
        <v>1</v>
      </c>
      <c r="F38" s="6">
        <v>66</v>
      </c>
      <c r="G38" s="288">
        <f t="shared" si="0"/>
        <v>0</v>
      </c>
      <c r="H38" s="289" t="str">
        <f t="shared" si="1"/>
        <v>11組</v>
      </c>
      <c r="I38" s="6">
        <f>COUNTIF('2日目抽選'!$B$2:$K$104,C38)</f>
        <v>2</v>
      </c>
      <c r="J38" s="6">
        <f>COUNTIF(入力!$B$40:$DX$45,B38)</f>
        <v>1</v>
      </c>
      <c r="K38" s="6">
        <f>COUNTIF('2日目組合せ'!$C$6:$K$102,B38)</f>
        <v>2</v>
      </c>
      <c r="L38" s="6">
        <f t="shared" si="2"/>
        <v>0</v>
      </c>
      <c r="M38" s="6">
        <f>COUNTIF('2日目組合せ'!$C$6:$K$102,C38)</f>
        <v>2</v>
      </c>
      <c r="N38" s="6">
        <f t="shared" si="3"/>
        <v>0</v>
      </c>
      <c r="O38" s="6">
        <f>COUNTIF(結果一覧!$B$2:$I$17,B38)</f>
        <v>0</v>
      </c>
      <c r="P38" s="6">
        <f>COUNTIF(結果一覧!$B$2:$I$17,C38)</f>
        <v>0</v>
      </c>
      <c r="Q38" s="6"/>
      <c r="R38" s="6">
        <f t="shared" si="4"/>
        <v>37</v>
      </c>
      <c r="S38" s="6">
        <v>229</v>
      </c>
      <c r="T38" s="6"/>
      <c r="U38" s="24"/>
      <c r="V38" s="11"/>
      <c r="W38" s="11"/>
      <c r="X38" s="11"/>
      <c r="Y38" s="11"/>
    </row>
    <row r="39" spans="1:25">
      <c r="A39" s="6" t="s">
        <v>195</v>
      </c>
      <c r="B39" s="322" t="s">
        <v>285</v>
      </c>
      <c r="C39" s="6" t="s">
        <v>195</v>
      </c>
      <c r="D39" s="6">
        <v>38</v>
      </c>
      <c r="E39" s="312">
        <v>7</v>
      </c>
      <c r="F39" s="6">
        <v>65</v>
      </c>
      <c r="G39" s="288">
        <f t="shared" si="0"/>
        <v>0</v>
      </c>
      <c r="H39" s="289" t="str">
        <f t="shared" si="1"/>
        <v>16組</v>
      </c>
      <c r="I39" s="6">
        <f>COUNTIF('2日目抽選'!$B$2:$K$104,C39)</f>
        <v>2</v>
      </c>
      <c r="J39" s="6">
        <f>COUNTIF(入力!$B$40:$DX$45,B39)</f>
        <v>1</v>
      </c>
      <c r="K39" s="6">
        <f>COUNTIF('2日目組合せ'!$C$6:$K$102,B39)</f>
        <v>2</v>
      </c>
      <c r="L39" s="6">
        <f t="shared" si="2"/>
        <v>0</v>
      </c>
      <c r="M39" s="6">
        <f>COUNTIF('2日目組合せ'!$C$6:$K$102,C39)</f>
        <v>2</v>
      </c>
      <c r="N39" s="6">
        <f t="shared" si="3"/>
        <v>0</v>
      </c>
      <c r="O39" s="6">
        <f>COUNTIF(結果一覧!$B$2:$I$17,B39)</f>
        <v>0</v>
      </c>
      <c r="P39" s="6">
        <f>COUNTIF(結果一覧!$B$2:$I$17,C39)</f>
        <v>0</v>
      </c>
      <c r="Q39" s="6"/>
      <c r="R39" s="6">
        <f t="shared" si="4"/>
        <v>38</v>
      </c>
      <c r="S39" s="6">
        <v>230</v>
      </c>
      <c r="T39" s="6"/>
      <c r="U39" s="24"/>
      <c r="V39" s="11"/>
      <c r="W39" s="11"/>
      <c r="X39" s="11"/>
      <c r="Y39" s="11"/>
    </row>
    <row r="40" spans="1:25">
      <c r="A40" s="6" t="s">
        <v>196</v>
      </c>
      <c r="B40" s="322" t="s">
        <v>286</v>
      </c>
      <c r="C40" s="6" t="s">
        <v>196</v>
      </c>
      <c r="D40" s="6">
        <v>39</v>
      </c>
      <c r="E40" s="312">
        <v>6</v>
      </c>
      <c r="F40" s="6">
        <v>64</v>
      </c>
      <c r="G40" s="288">
        <f t="shared" si="0"/>
        <v>0</v>
      </c>
      <c r="H40" s="289" t="str">
        <f t="shared" si="1"/>
        <v>10組</v>
      </c>
      <c r="I40" s="6">
        <f>COUNTIF('2日目抽選'!$B$2:$K$104,C40)</f>
        <v>2</v>
      </c>
      <c r="J40" s="6">
        <f>COUNTIF(入力!$B$40:$DX$45,B40)</f>
        <v>1</v>
      </c>
      <c r="K40" s="6">
        <f>COUNTIF('2日目組合せ'!$C$6:$K$102,B40)</f>
        <v>2</v>
      </c>
      <c r="L40" s="6">
        <f t="shared" si="2"/>
        <v>0</v>
      </c>
      <c r="M40" s="6">
        <f>COUNTIF('2日目組合せ'!$C$6:$K$102,C40)</f>
        <v>2</v>
      </c>
      <c r="N40" s="6">
        <f t="shared" si="3"/>
        <v>0</v>
      </c>
      <c r="O40" s="6">
        <f>COUNTIF(結果一覧!$B$2:$I$17,B40)</f>
        <v>0</v>
      </c>
      <c r="P40" s="6">
        <f>COUNTIF(結果一覧!$B$2:$I$17,C40)</f>
        <v>0</v>
      </c>
      <c r="Q40" s="6"/>
      <c r="R40" s="6">
        <f t="shared" si="4"/>
        <v>39</v>
      </c>
      <c r="S40" s="6">
        <v>231</v>
      </c>
      <c r="T40" s="6"/>
      <c r="U40" s="24"/>
      <c r="V40" s="11"/>
      <c r="W40" s="11"/>
      <c r="X40" s="11"/>
      <c r="Y40" s="11"/>
    </row>
    <row r="41" spans="1:25">
      <c r="A41" s="6" t="s">
        <v>197</v>
      </c>
      <c r="B41" s="322" t="s">
        <v>287</v>
      </c>
      <c r="C41" s="6" t="s">
        <v>197</v>
      </c>
      <c r="D41" s="6">
        <v>40</v>
      </c>
      <c r="E41" s="312">
        <v>9</v>
      </c>
      <c r="F41" s="6">
        <v>63</v>
      </c>
      <c r="G41" s="288">
        <f t="shared" si="0"/>
        <v>0</v>
      </c>
      <c r="H41" s="289" t="str">
        <f t="shared" si="1"/>
        <v>14組</v>
      </c>
      <c r="I41" s="6">
        <f>COUNTIF('2日目抽選'!$B$2:$K$104,C41)</f>
        <v>2</v>
      </c>
      <c r="J41" s="6">
        <f>COUNTIF(入力!$B$40:$DX$45,B41)</f>
        <v>1</v>
      </c>
      <c r="K41" s="6">
        <f>COUNTIF('2日目組合せ'!$C$6:$K$102,B41)</f>
        <v>2</v>
      </c>
      <c r="L41" s="6">
        <f t="shared" si="2"/>
        <v>0</v>
      </c>
      <c r="M41" s="6">
        <f>COUNTIF('2日目組合せ'!$C$6:$K$102,C41)</f>
        <v>2</v>
      </c>
      <c r="N41" s="6">
        <f t="shared" si="3"/>
        <v>0</v>
      </c>
      <c r="O41" s="6">
        <f>COUNTIF(結果一覧!$B$2:$I$17,B41)</f>
        <v>0</v>
      </c>
      <c r="P41" s="6">
        <f>COUNTIF(結果一覧!$B$2:$I$17,C41)</f>
        <v>0</v>
      </c>
      <c r="Q41" s="6"/>
      <c r="R41" s="6">
        <f t="shared" si="4"/>
        <v>40</v>
      </c>
      <c r="S41" s="6">
        <v>232</v>
      </c>
      <c r="T41" s="6"/>
      <c r="U41" s="24"/>
      <c r="V41" s="11"/>
      <c r="W41" s="11"/>
      <c r="X41" s="11"/>
      <c r="Y41" s="11"/>
    </row>
    <row r="42" spans="1:25">
      <c r="A42" s="6" t="s">
        <v>198</v>
      </c>
      <c r="B42" s="322" t="s">
        <v>288</v>
      </c>
      <c r="C42" s="6" t="s">
        <v>198</v>
      </c>
      <c r="D42" s="6">
        <v>41</v>
      </c>
      <c r="E42" s="312">
        <v>1</v>
      </c>
      <c r="F42" s="6">
        <v>62</v>
      </c>
      <c r="G42" s="288">
        <f t="shared" si="0"/>
        <v>0</v>
      </c>
      <c r="H42" s="289" t="str">
        <f t="shared" si="1"/>
        <v>14組</v>
      </c>
      <c r="I42" s="6">
        <f>COUNTIF('2日目抽選'!$B$2:$K$104,C42)</f>
        <v>2</v>
      </c>
      <c r="J42" s="6">
        <f>COUNTIF(入力!$B$40:$DX$45,B42)</f>
        <v>1</v>
      </c>
      <c r="K42" s="6">
        <f>COUNTIF('2日目組合せ'!$C$6:$K$102,B42)</f>
        <v>2</v>
      </c>
      <c r="L42" s="6">
        <f t="shared" si="2"/>
        <v>0</v>
      </c>
      <c r="M42" s="6">
        <f>COUNTIF('2日目組合せ'!$C$6:$K$102,C42)</f>
        <v>2</v>
      </c>
      <c r="N42" s="6">
        <f t="shared" si="3"/>
        <v>0</v>
      </c>
      <c r="O42" s="6">
        <f>COUNTIF(結果一覧!$B$2:$I$17,B42)</f>
        <v>0</v>
      </c>
      <c r="P42" s="6">
        <f>COUNTIF(結果一覧!$B$2:$I$17,C42)</f>
        <v>0</v>
      </c>
      <c r="Q42" s="6"/>
      <c r="R42" s="6">
        <f t="shared" si="4"/>
        <v>41</v>
      </c>
      <c r="S42" s="6">
        <v>233</v>
      </c>
      <c r="T42" s="6"/>
      <c r="U42" s="6"/>
    </row>
    <row r="43" spans="1:25">
      <c r="A43" s="6" t="s">
        <v>199</v>
      </c>
      <c r="B43" s="322" t="s">
        <v>289</v>
      </c>
      <c r="C43" s="6" t="s">
        <v>199</v>
      </c>
      <c r="D43" s="6">
        <v>42</v>
      </c>
      <c r="E43" s="312">
        <v>7</v>
      </c>
      <c r="F43" s="6">
        <v>61</v>
      </c>
      <c r="G43" s="288">
        <f t="shared" si="0"/>
        <v>0</v>
      </c>
      <c r="H43" s="289" t="str">
        <f t="shared" si="1"/>
        <v>7組</v>
      </c>
      <c r="I43" s="6">
        <f>COUNTIF('2日目抽選'!$B$2:$K$104,C43)</f>
        <v>2</v>
      </c>
      <c r="J43" s="6">
        <f>COUNTIF(入力!$B$40:$DX$45,B43)</f>
        <v>1</v>
      </c>
      <c r="K43" s="6">
        <f>COUNTIF('2日目組合せ'!$C$6:$K$102,B43)</f>
        <v>2</v>
      </c>
      <c r="L43" s="6">
        <f t="shared" si="2"/>
        <v>0</v>
      </c>
      <c r="M43" s="6">
        <f>COUNTIF('2日目組合せ'!$C$6:$K$102,C43)</f>
        <v>2</v>
      </c>
      <c r="N43" s="6">
        <f t="shared" si="3"/>
        <v>0</v>
      </c>
      <c r="O43" s="6">
        <f>COUNTIF(結果一覧!$B$2:$I$17,B43)</f>
        <v>0</v>
      </c>
      <c r="P43" s="6">
        <f>COUNTIF(結果一覧!$B$2:$I$17,C43)</f>
        <v>0</v>
      </c>
      <c r="Q43" s="6"/>
      <c r="R43" s="6">
        <f t="shared" si="4"/>
        <v>42</v>
      </c>
      <c r="S43" s="6">
        <v>234</v>
      </c>
      <c r="T43" s="6"/>
      <c r="U43" s="6"/>
    </row>
    <row r="44" spans="1:25">
      <c r="A44" s="6" t="s">
        <v>200</v>
      </c>
      <c r="B44" s="324" t="s">
        <v>290</v>
      </c>
      <c r="C44" s="6" t="s">
        <v>200</v>
      </c>
      <c r="D44" s="6">
        <v>43</v>
      </c>
      <c r="E44" s="312">
        <v>14</v>
      </c>
      <c r="F44" s="6">
        <v>60</v>
      </c>
      <c r="G44" s="288">
        <f t="shared" si="0"/>
        <v>0</v>
      </c>
      <c r="H44" s="289" t="str">
        <f t="shared" si="1"/>
        <v>13組</v>
      </c>
      <c r="I44" s="6">
        <f>COUNTIF('2日目抽選'!$B$2:$K$104,C44)</f>
        <v>2</v>
      </c>
      <c r="J44" s="6">
        <f>COUNTIF(入力!$B$40:$DX$45,B44)</f>
        <v>1</v>
      </c>
      <c r="K44" s="6">
        <f>COUNTIF('2日目組合せ'!$C$6:$K$102,B44)</f>
        <v>2</v>
      </c>
      <c r="L44" s="6">
        <f t="shared" si="2"/>
        <v>0</v>
      </c>
      <c r="M44" s="6">
        <f>COUNTIF('2日目組合せ'!$C$6:$K$102,C44)</f>
        <v>2</v>
      </c>
      <c r="N44" s="6">
        <f t="shared" si="3"/>
        <v>0</v>
      </c>
      <c r="O44" s="6">
        <f>COUNTIF(結果一覧!$B$2:$I$17,B44)</f>
        <v>0</v>
      </c>
      <c r="P44" s="6">
        <f>COUNTIF(結果一覧!$B$2:$I$17,C44)</f>
        <v>0</v>
      </c>
      <c r="Q44" s="6"/>
      <c r="R44" s="6">
        <f t="shared" si="4"/>
        <v>43</v>
      </c>
      <c r="S44" s="6">
        <v>235</v>
      </c>
      <c r="T44" s="6"/>
      <c r="U44" s="6"/>
    </row>
    <row r="45" spans="1:25">
      <c r="A45" s="6" t="s">
        <v>201</v>
      </c>
      <c r="B45" s="322" t="s">
        <v>291</v>
      </c>
      <c r="C45" s="6" t="s">
        <v>201</v>
      </c>
      <c r="D45" s="6">
        <v>44</v>
      </c>
      <c r="E45" s="312">
        <v>15</v>
      </c>
      <c r="F45" s="6">
        <v>59</v>
      </c>
      <c r="G45" s="288">
        <f t="shared" si="0"/>
        <v>0</v>
      </c>
      <c r="H45" s="289" t="str">
        <f t="shared" si="1"/>
        <v>6組</v>
      </c>
      <c r="I45" s="6">
        <f>COUNTIF('2日目抽選'!$B$2:$K$104,C45)</f>
        <v>2</v>
      </c>
      <c r="J45" s="6">
        <f>COUNTIF(入力!$B$40:$DX$45,B45)</f>
        <v>1</v>
      </c>
      <c r="K45" s="6">
        <f>COUNTIF('2日目組合せ'!$C$6:$K$102,B45)</f>
        <v>2</v>
      </c>
      <c r="L45" s="6">
        <f t="shared" si="2"/>
        <v>0</v>
      </c>
      <c r="M45" s="6">
        <f>COUNTIF('2日目組合せ'!$C$6:$K$102,C45)</f>
        <v>2</v>
      </c>
      <c r="N45" s="6">
        <f t="shared" si="3"/>
        <v>0</v>
      </c>
      <c r="O45" s="6">
        <f>COUNTIF(結果一覧!$B$2:$I$17,B45)</f>
        <v>0</v>
      </c>
      <c r="P45" s="6">
        <f>COUNTIF(結果一覧!$B$2:$I$17,C45)</f>
        <v>0</v>
      </c>
      <c r="Q45" s="6"/>
      <c r="R45" s="6">
        <f t="shared" si="4"/>
        <v>44</v>
      </c>
      <c r="S45" s="6">
        <v>236</v>
      </c>
      <c r="T45" s="6"/>
      <c r="U45" s="6"/>
    </row>
    <row r="46" spans="1:25">
      <c r="A46" s="6" t="s">
        <v>202</v>
      </c>
      <c r="B46" s="322" t="s">
        <v>292</v>
      </c>
      <c r="C46" s="6" t="s">
        <v>202</v>
      </c>
      <c r="D46" s="6">
        <v>45</v>
      </c>
      <c r="E46" s="312">
        <v>4</v>
      </c>
      <c r="F46" s="6">
        <v>58</v>
      </c>
      <c r="G46" s="288">
        <f t="shared" si="0"/>
        <v>0</v>
      </c>
      <c r="H46" s="289" t="str">
        <f t="shared" si="1"/>
        <v>15組</v>
      </c>
      <c r="I46" s="6">
        <f>COUNTIF('2日目抽選'!$B$2:$K$104,C46)</f>
        <v>2</v>
      </c>
      <c r="J46" s="6">
        <f>COUNTIF(入力!$B$40:$DX$45,B46)</f>
        <v>1</v>
      </c>
      <c r="K46" s="6">
        <f>COUNTIF('2日目組合せ'!$C$6:$K$102,B46)</f>
        <v>2</v>
      </c>
      <c r="L46" s="6">
        <f t="shared" si="2"/>
        <v>0</v>
      </c>
      <c r="M46" s="6">
        <f>COUNTIF('2日目組合せ'!$C$6:$K$102,C46)</f>
        <v>2</v>
      </c>
      <c r="N46" s="6">
        <f t="shared" si="3"/>
        <v>0</v>
      </c>
      <c r="O46" s="6">
        <f>COUNTIF(結果一覧!$B$2:$I$17,B46)</f>
        <v>0</v>
      </c>
      <c r="P46" s="6">
        <f>COUNTIF(結果一覧!$B$2:$I$17,C46)</f>
        <v>0</v>
      </c>
      <c r="Q46" s="6"/>
      <c r="R46" s="6">
        <f t="shared" si="4"/>
        <v>45</v>
      </c>
      <c r="S46" s="6">
        <v>237</v>
      </c>
      <c r="T46" s="6"/>
      <c r="U46" s="6"/>
    </row>
    <row r="47" spans="1:25">
      <c r="A47" s="6" t="s">
        <v>203</v>
      </c>
      <c r="B47" s="322" t="s">
        <v>293</v>
      </c>
      <c r="C47" s="6" t="s">
        <v>203</v>
      </c>
      <c r="D47" s="6">
        <v>46</v>
      </c>
      <c r="E47" s="312">
        <v>5</v>
      </c>
      <c r="F47" s="6">
        <v>57</v>
      </c>
      <c r="G47" s="288">
        <f t="shared" si="0"/>
        <v>0</v>
      </c>
      <c r="H47" s="289" t="str">
        <f t="shared" si="1"/>
        <v>14組</v>
      </c>
      <c r="I47" s="6">
        <f>COUNTIF('2日目抽選'!$B$2:$K$104,C47)</f>
        <v>2</v>
      </c>
      <c r="J47" s="6">
        <f>COUNTIF(入力!$B$40:$DX$45,B47)</f>
        <v>1</v>
      </c>
      <c r="K47" s="6">
        <f>COUNTIF('2日目組合せ'!$C$6:$K$102,B47)</f>
        <v>2</v>
      </c>
      <c r="L47" s="6">
        <f t="shared" si="2"/>
        <v>0</v>
      </c>
      <c r="M47" s="6">
        <f>COUNTIF('2日目組合せ'!$C$6:$K$102,C47)</f>
        <v>2</v>
      </c>
      <c r="N47" s="6">
        <f t="shared" si="3"/>
        <v>0</v>
      </c>
      <c r="O47" s="6">
        <f>COUNTIF(結果一覧!$B$2:$I$17,B47)</f>
        <v>0</v>
      </c>
      <c r="P47" s="6">
        <f>COUNTIF(結果一覧!$B$2:$I$17,C47)</f>
        <v>0</v>
      </c>
      <c r="Q47" s="6"/>
      <c r="R47" s="6">
        <f t="shared" si="4"/>
        <v>46</v>
      </c>
      <c r="S47" s="6">
        <v>238</v>
      </c>
      <c r="T47" s="6"/>
      <c r="U47" s="6"/>
    </row>
    <row r="48" spans="1:25">
      <c r="A48" s="6" t="s">
        <v>204</v>
      </c>
      <c r="B48" s="322" t="s">
        <v>253</v>
      </c>
      <c r="C48" s="6" t="s">
        <v>204</v>
      </c>
      <c r="D48" s="6">
        <v>47</v>
      </c>
      <c r="E48" s="312">
        <v>11</v>
      </c>
      <c r="F48" s="6">
        <v>56</v>
      </c>
      <c r="G48" s="288">
        <f t="shared" si="0"/>
        <v>0</v>
      </c>
      <c r="H48" s="289" t="str">
        <f t="shared" si="1"/>
        <v>2組</v>
      </c>
      <c r="I48" s="6">
        <f>COUNTIF('2日目抽選'!$B$2:$K$104,C48)</f>
        <v>2</v>
      </c>
      <c r="J48" s="6">
        <f>COUNTIF(入力!$B$40:$DX$45,B48)</f>
        <v>1</v>
      </c>
      <c r="K48" s="6">
        <f>COUNTIF('2日目組合せ'!$C$6:$K$102,B48)</f>
        <v>2</v>
      </c>
      <c r="L48" s="6">
        <f t="shared" si="2"/>
        <v>0</v>
      </c>
      <c r="M48" s="6">
        <f>COUNTIF('2日目組合せ'!$C$6:$K$102,C48)</f>
        <v>2</v>
      </c>
      <c r="N48" s="6">
        <f t="shared" si="3"/>
        <v>0</v>
      </c>
      <c r="O48" s="6">
        <f>COUNTIF(結果一覧!$B$2:$I$17,B48)</f>
        <v>0</v>
      </c>
      <c r="P48" s="6">
        <f>COUNTIF(結果一覧!$B$2:$I$17,C48)</f>
        <v>0</v>
      </c>
      <c r="Q48" s="6"/>
      <c r="R48" s="6">
        <f t="shared" si="4"/>
        <v>47</v>
      </c>
      <c r="S48" s="6">
        <v>239</v>
      </c>
      <c r="T48" s="6"/>
      <c r="U48" s="6"/>
    </row>
    <row r="49" spans="1:21">
      <c r="A49" s="6" t="s">
        <v>205</v>
      </c>
      <c r="B49" s="322" t="s">
        <v>294</v>
      </c>
      <c r="C49" s="6" t="s">
        <v>205</v>
      </c>
      <c r="D49" s="6">
        <v>48</v>
      </c>
      <c r="E49" s="312">
        <v>10</v>
      </c>
      <c r="F49" s="6">
        <v>55</v>
      </c>
      <c r="G49" s="290">
        <f t="shared" si="0"/>
        <v>0</v>
      </c>
      <c r="H49" s="291" t="str">
        <f t="shared" si="1"/>
        <v>5組</v>
      </c>
      <c r="I49" s="6">
        <f>COUNTIF('2日目抽選'!$B$2:$K$104,C49)</f>
        <v>2</v>
      </c>
      <c r="J49" s="6">
        <f>COUNTIF(入力!$B$40:$DX$45,B49)</f>
        <v>1</v>
      </c>
      <c r="K49" s="6">
        <f>COUNTIF('2日目組合せ'!$C$6:$K$102,B49)</f>
        <v>2</v>
      </c>
      <c r="L49" s="6">
        <f t="shared" si="2"/>
        <v>0</v>
      </c>
      <c r="M49" s="6">
        <f>COUNTIF('2日目組合せ'!$C$6:$K$102,C49)</f>
        <v>2</v>
      </c>
      <c r="N49" s="6">
        <f t="shared" si="3"/>
        <v>0</v>
      </c>
      <c r="O49" s="6">
        <f>COUNTIF(結果一覧!$B$2:$I$17,B49)</f>
        <v>0</v>
      </c>
      <c r="P49" s="6">
        <f>COUNTIF(結果一覧!$B$2:$I$17,C49)</f>
        <v>0</v>
      </c>
      <c r="Q49" s="6"/>
      <c r="R49" s="6">
        <f t="shared" si="4"/>
        <v>48</v>
      </c>
      <c r="S49" s="6">
        <v>240</v>
      </c>
      <c r="T49" s="6"/>
      <c r="U49" s="6"/>
    </row>
    <row r="50" spans="1:21">
      <c r="D50" s="4">
        <f>SUM(D2:D49)</f>
        <v>1176</v>
      </c>
      <c r="G50" s="4">
        <f>COUNTIF(G2:G49,"未選択")</f>
        <v>0</v>
      </c>
      <c r="L50" s="4">
        <f>SUM(L2:L49)</f>
        <v>0</v>
      </c>
      <c r="N50" s="4">
        <f>SUM(N2:N49)</f>
        <v>0</v>
      </c>
      <c r="Q50" s="6"/>
      <c r="R50" s="6"/>
      <c r="S50" s="6"/>
      <c r="T50" s="6"/>
      <c r="U50" s="6"/>
    </row>
    <row r="51" spans="1:21">
      <c r="Q51" s="6"/>
      <c r="R51" s="6">
        <v>137</v>
      </c>
      <c r="S51" s="6">
        <v>296</v>
      </c>
    </row>
    <row r="52" spans="1:21">
      <c r="Q52" s="6"/>
      <c r="R52" s="6">
        <f>+R51+1</f>
        <v>138</v>
      </c>
      <c r="S52" s="6">
        <v>297</v>
      </c>
    </row>
    <row r="53" spans="1:21">
      <c r="Q53" s="6"/>
      <c r="R53" s="6">
        <f t="shared" ref="R53:R58" si="5">+R52+1</f>
        <v>139</v>
      </c>
      <c r="S53" s="6">
        <v>298</v>
      </c>
    </row>
    <row r="54" spans="1:21">
      <c r="Q54" s="6"/>
      <c r="R54" s="6">
        <f t="shared" si="5"/>
        <v>140</v>
      </c>
      <c r="S54" s="6">
        <v>299</v>
      </c>
    </row>
    <row r="55" spans="1:21">
      <c r="Q55" s="6"/>
      <c r="R55" s="6">
        <f t="shared" si="5"/>
        <v>141</v>
      </c>
      <c r="S55" s="6">
        <v>300</v>
      </c>
    </row>
    <row r="56" spans="1:21">
      <c r="G56" s="4" t="s">
        <v>234</v>
      </c>
      <c r="Q56" s="6"/>
      <c r="R56" s="6">
        <f t="shared" si="5"/>
        <v>142</v>
      </c>
      <c r="S56" s="6">
        <v>301</v>
      </c>
    </row>
    <row r="57" spans="1:21">
      <c r="A57" s="231" t="s">
        <v>140</v>
      </c>
      <c r="B57" s="20" t="str">
        <f>+入力!B40</f>
        <v>新庄北</v>
      </c>
      <c r="C57" s="21" t="str">
        <f t="shared" ref="C57:C87" si="6">VLOOKUP(B57,$B$2:$C$49,2,0)</f>
        <v>(富　山)</v>
      </c>
      <c r="D57" s="21"/>
      <c r="E57" s="231" t="s">
        <v>140</v>
      </c>
      <c r="F57" s="243">
        <v>1</v>
      </c>
      <c r="G57" s="4">
        <f>VLOOKUP(B57,チーム一覧!$B$2:$D$49,3,0)</f>
        <v>38</v>
      </c>
      <c r="H57" s="4" t="s">
        <v>253</v>
      </c>
      <c r="I57" s="4">
        <v>1</v>
      </c>
      <c r="R57" s="6">
        <f t="shared" si="5"/>
        <v>143</v>
      </c>
      <c r="S57" s="6">
        <v>302</v>
      </c>
    </row>
    <row r="58" spans="1:21">
      <c r="A58" s="231" t="s">
        <v>140</v>
      </c>
      <c r="B58" s="20" t="str">
        <f>+入力!B41</f>
        <v>多賀城</v>
      </c>
      <c r="C58" s="21" t="str">
        <f t="shared" si="6"/>
        <v>(宮　城)</v>
      </c>
      <c r="D58" s="21"/>
      <c r="E58" s="231" t="s">
        <v>140</v>
      </c>
      <c r="F58" s="243">
        <v>1</v>
      </c>
      <c r="G58" s="4">
        <f>VLOOKUP(B58,チーム一覧!$B$2:$D$49,3,0)</f>
        <v>22</v>
      </c>
      <c r="H58" s="4" t="s">
        <v>272</v>
      </c>
      <c r="I58" s="4">
        <v>2</v>
      </c>
      <c r="R58" s="6">
        <f t="shared" si="5"/>
        <v>144</v>
      </c>
      <c r="S58" s="6">
        <v>303</v>
      </c>
    </row>
    <row r="59" spans="1:21">
      <c r="A59" s="231" t="s">
        <v>140</v>
      </c>
      <c r="B59" s="20" t="str">
        <f>+入力!B42</f>
        <v>大井ＪＶＣ</v>
      </c>
      <c r="C59" s="21" t="str">
        <f t="shared" si="6"/>
        <v>(京　都)</v>
      </c>
      <c r="D59" s="21"/>
      <c r="E59" s="231" t="s">
        <v>140</v>
      </c>
      <c r="F59" s="243">
        <v>1</v>
      </c>
      <c r="G59" s="4">
        <f>VLOOKUP(B59,チーム一覧!$B$2:$D$49,3,0)</f>
        <v>27</v>
      </c>
      <c r="H59" s="4" t="s">
        <v>278</v>
      </c>
      <c r="I59" s="4">
        <v>3</v>
      </c>
      <c r="R59" s="6"/>
      <c r="S59" s="6"/>
    </row>
    <row r="60" spans="1:21">
      <c r="A60" s="233" t="s">
        <v>141</v>
      </c>
      <c r="B60" s="234" t="str">
        <f>+入力!B43</f>
        <v>高浜ＪＶＣ</v>
      </c>
      <c r="C60" s="235" t="str">
        <f t="shared" si="6"/>
        <v>(兵　庫)</v>
      </c>
      <c r="D60" s="235"/>
      <c r="E60" s="233" t="s">
        <v>141</v>
      </c>
      <c r="F60" s="244">
        <v>2</v>
      </c>
      <c r="G60" s="4">
        <f>VLOOKUP(B60,チーム一覧!$B$2:$D$49,3,0)</f>
        <v>36</v>
      </c>
      <c r="H60" s="4" t="s">
        <v>284</v>
      </c>
      <c r="I60" s="4">
        <v>4</v>
      </c>
      <c r="R60" s="6"/>
      <c r="S60" s="6"/>
    </row>
    <row r="61" spans="1:21">
      <c r="A61" s="233" t="s">
        <v>141</v>
      </c>
      <c r="B61" s="234" t="str">
        <f>+入力!B44</f>
        <v>姶良なぎさ</v>
      </c>
      <c r="C61" s="235" t="str">
        <f t="shared" si="6"/>
        <v>(鹿児島)</v>
      </c>
      <c r="D61" s="235"/>
      <c r="E61" s="233" t="s">
        <v>141</v>
      </c>
      <c r="F61" s="244">
        <v>2</v>
      </c>
      <c r="G61" s="4">
        <f>VLOOKUP(B61,チーム一覧!$B$2:$D$49,3,0)</f>
        <v>1</v>
      </c>
      <c r="H61" s="4" t="s">
        <v>269</v>
      </c>
      <c r="I61" s="4">
        <v>5</v>
      </c>
      <c r="R61" s="6"/>
      <c r="S61" s="6"/>
    </row>
    <row r="62" spans="1:21">
      <c r="A62" s="233" t="s">
        <v>141</v>
      </c>
      <c r="B62" s="234" t="str">
        <f>+入力!B45</f>
        <v>茶屋町</v>
      </c>
      <c r="C62" s="235" t="str">
        <f t="shared" si="6"/>
        <v>(岡　山)</v>
      </c>
      <c r="D62" s="235"/>
      <c r="E62" s="233" t="s">
        <v>141</v>
      </c>
      <c r="F62" s="244">
        <v>2</v>
      </c>
      <c r="G62" s="4">
        <f>VLOOKUP(B62,チーム一覧!$B$2:$D$49,3,0)</f>
        <v>30</v>
      </c>
      <c r="H62" s="4" t="s">
        <v>261</v>
      </c>
      <c r="I62" s="4">
        <v>6</v>
      </c>
      <c r="R62" s="6"/>
      <c r="S62" s="6"/>
    </row>
    <row r="63" spans="1:21">
      <c r="A63" s="232" t="s">
        <v>142</v>
      </c>
      <c r="B63" s="22" t="str">
        <f>+入力!R40</f>
        <v>陽東</v>
      </c>
      <c r="C63" s="23" t="str">
        <f t="shared" si="6"/>
        <v>(栃　木)</v>
      </c>
      <c r="D63" s="23"/>
      <c r="E63" s="232" t="s">
        <v>142</v>
      </c>
      <c r="F63" s="245">
        <v>3</v>
      </c>
      <c r="G63" s="4">
        <f>VLOOKUP(B63,チーム一覧!$B$2:$D$49,3,0)</f>
        <v>19</v>
      </c>
      <c r="H63" s="4" t="s">
        <v>252</v>
      </c>
      <c r="I63" s="4">
        <v>7</v>
      </c>
      <c r="R63" s="6"/>
      <c r="S63" s="6"/>
    </row>
    <row r="64" spans="1:21">
      <c r="A64" s="232" t="s">
        <v>142</v>
      </c>
      <c r="B64" s="22" t="str">
        <f>+入力!R41</f>
        <v>江別中央</v>
      </c>
      <c r="C64" s="23" t="str">
        <f t="shared" si="6"/>
        <v>(南北海道)</v>
      </c>
      <c r="D64" s="23"/>
      <c r="E64" s="232" t="s">
        <v>142</v>
      </c>
      <c r="F64" s="245">
        <v>3</v>
      </c>
      <c r="G64" s="4">
        <f>VLOOKUP(B64,チーム一覧!$B$2:$D$49,3,0)</f>
        <v>8</v>
      </c>
      <c r="H64" s="4" t="s">
        <v>255</v>
      </c>
      <c r="I64" s="4">
        <v>8</v>
      </c>
      <c r="R64" s="6"/>
      <c r="S64" s="6"/>
    </row>
    <row r="65" spans="1:19">
      <c r="A65" s="232" t="s">
        <v>142</v>
      </c>
      <c r="B65" s="22" t="str">
        <f>+入力!R42</f>
        <v>ＳＶＪ</v>
      </c>
      <c r="C65" s="23" t="str">
        <f t="shared" si="6"/>
        <v>(静　岡)</v>
      </c>
      <c r="D65" s="23"/>
      <c r="E65" s="232" t="s">
        <v>142</v>
      </c>
      <c r="F65" s="245">
        <v>3</v>
      </c>
      <c r="G65" s="4">
        <f>VLOOKUP(B65,チーム一覧!$B$2:$D$49,3,0)</f>
        <v>14</v>
      </c>
      <c r="H65" s="4" t="s">
        <v>251</v>
      </c>
      <c r="I65" s="4">
        <v>9</v>
      </c>
      <c r="R65" s="6"/>
      <c r="S65" s="6"/>
    </row>
    <row r="66" spans="1:19">
      <c r="A66" s="233" t="s">
        <v>143</v>
      </c>
      <c r="B66" s="234" t="str">
        <f>+入力!R43</f>
        <v>小名浜西</v>
      </c>
      <c r="C66" s="235" t="str">
        <f t="shared" si="6"/>
        <v>(福　島)</v>
      </c>
      <c r="D66" s="235"/>
      <c r="E66" s="233" t="s">
        <v>143</v>
      </c>
      <c r="F66" s="244">
        <v>4</v>
      </c>
      <c r="G66" s="4">
        <f>VLOOKUP(B66,チーム一覧!$B$2:$D$49,3,0)</f>
        <v>6</v>
      </c>
      <c r="H66" s="4" t="s">
        <v>268</v>
      </c>
      <c r="I66" s="4">
        <v>10</v>
      </c>
    </row>
    <row r="67" spans="1:19">
      <c r="A67" s="233" t="s">
        <v>143</v>
      </c>
      <c r="B67" s="234" t="str">
        <f>+入力!R44</f>
        <v>きのと</v>
      </c>
      <c r="C67" s="235" t="str">
        <f t="shared" si="6"/>
        <v>(新　潟)</v>
      </c>
      <c r="D67" s="235"/>
      <c r="E67" s="233" t="s">
        <v>143</v>
      </c>
      <c r="F67" s="244">
        <v>4</v>
      </c>
      <c r="G67" s="4">
        <f>VLOOKUP(B67,チーム一覧!$B$2:$D$49,3,0)</f>
        <v>29</v>
      </c>
      <c r="H67" s="4" t="s">
        <v>288</v>
      </c>
      <c r="I67" s="4">
        <v>11</v>
      </c>
    </row>
    <row r="68" spans="1:19">
      <c r="A68" s="233" t="s">
        <v>143</v>
      </c>
      <c r="B68" s="234" t="str">
        <f>+入力!R45</f>
        <v>本庄</v>
      </c>
      <c r="C68" s="235" t="str">
        <f t="shared" si="6"/>
        <v>(島　根)</v>
      </c>
      <c r="D68" s="235"/>
      <c r="E68" s="233" t="s">
        <v>143</v>
      </c>
      <c r="F68" s="244">
        <v>4</v>
      </c>
      <c r="G68" s="4">
        <f>VLOOKUP(B68,チーム一覧!$B$2:$D$49,3,0)</f>
        <v>17</v>
      </c>
      <c r="H68" s="4" t="s">
        <v>280</v>
      </c>
      <c r="I68" s="4">
        <v>12</v>
      </c>
    </row>
    <row r="69" spans="1:19">
      <c r="A69" s="231" t="s">
        <v>144</v>
      </c>
      <c r="B69" s="20" t="str">
        <f>+入力!AH40</f>
        <v>田場</v>
      </c>
      <c r="C69" s="21" t="str">
        <f t="shared" si="6"/>
        <v>(沖　縄)</v>
      </c>
      <c r="D69" s="21"/>
      <c r="E69" s="231" t="s">
        <v>144</v>
      </c>
      <c r="F69" s="243">
        <v>5</v>
      </c>
      <c r="G69" s="4">
        <f>VLOOKUP(B69,チーム一覧!$B$2:$D$49,3,0)</f>
        <v>43</v>
      </c>
      <c r="H69" s="4" t="s">
        <v>292</v>
      </c>
      <c r="I69" s="4">
        <v>13</v>
      </c>
    </row>
    <row r="70" spans="1:19">
      <c r="A70" s="231" t="s">
        <v>144</v>
      </c>
      <c r="B70" s="20" t="str">
        <f>+入力!AH41</f>
        <v>山東小</v>
      </c>
      <c r="C70" s="21" t="str">
        <f t="shared" si="6"/>
        <v>(山　形)</v>
      </c>
      <c r="D70" s="21"/>
      <c r="E70" s="231" t="s">
        <v>144</v>
      </c>
      <c r="F70" s="243">
        <v>5</v>
      </c>
      <c r="G70" s="4">
        <f>VLOOKUP(B70,チーム一覧!$B$2:$D$49,3,0)</f>
        <v>18</v>
      </c>
      <c r="H70" s="4" t="s">
        <v>273</v>
      </c>
      <c r="I70" s="4">
        <v>14</v>
      </c>
    </row>
    <row r="71" spans="1:19">
      <c r="A71" s="231" t="s">
        <v>144</v>
      </c>
      <c r="B71" s="20" t="str">
        <f>+入力!AH42</f>
        <v>豊頃</v>
      </c>
      <c r="C71" s="21" t="str">
        <f t="shared" si="6"/>
        <v>(北北海道)</v>
      </c>
      <c r="D71" s="21"/>
      <c r="E71" s="231" t="s">
        <v>144</v>
      </c>
      <c r="F71" s="243">
        <v>5</v>
      </c>
      <c r="G71" s="4">
        <f>VLOOKUP(B71,チーム一覧!$B$2:$D$49,3,0)</f>
        <v>39</v>
      </c>
      <c r="H71" s="4" t="s">
        <v>265</v>
      </c>
      <c r="I71" s="4">
        <v>15</v>
      </c>
    </row>
    <row r="72" spans="1:19">
      <c r="A72" s="233" t="s">
        <v>145</v>
      </c>
      <c r="B72" s="234" t="str">
        <f>+入力!AH43</f>
        <v>はやぶさ</v>
      </c>
      <c r="C72" s="235" t="str">
        <f t="shared" si="6"/>
        <v>(滋　賀)</v>
      </c>
      <c r="D72" s="235"/>
      <c r="E72" s="233" t="s">
        <v>145</v>
      </c>
      <c r="F72" s="244">
        <v>6</v>
      </c>
      <c r="G72" s="4">
        <f>VLOOKUP(B72,チーム一覧!$B$2:$D$49,3,0)</f>
        <v>23</v>
      </c>
      <c r="H72" s="4" t="s">
        <v>276</v>
      </c>
      <c r="I72" s="4">
        <v>16</v>
      </c>
    </row>
    <row r="73" spans="1:19">
      <c r="A73" s="233" t="s">
        <v>145</v>
      </c>
      <c r="B73" s="234" t="str">
        <f>+入力!AH44</f>
        <v>益城中央</v>
      </c>
      <c r="C73" s="235" t="str">
        <f t="shared" si="6"/>
        <v>(熊　本)</v>
      </c>
      <c r="D73" s="235"/>
      <c r="E73" s="233" t="s">
        <v>145</v>
      </c>
      <c r="F73" s="244">
        <v>6</v>
      </c>
      <c r="G73" s="4">
        <f>VLOOKUP(B73,チーム一覧!$B$2:$D$49,3,0)</f>
        <v>42</v>
      </c>
      <c r="H73" s="4" t="s">
        <v>281</v>
      </c>
      <c r="I73" s="4">
        <v>17</v>
      </c>
    </row>
    <row r="74" spans="1:19">
      <c r="A74" s="233" t="s">
        <v>145</v>
      </c>
      <c r="B74" s="234" t="str">
        <f>+入力!AH45</f>
        <v>夢が丘</v>
      </c>
      <c r="C74" s="235" t="str">
        <f t="shared" si="6"/>
        <v>(山　口)</v>
      </c>
      <c r="D74" s="235"/>
      <c r="E74" s="233" t="s">
        <v>145</v>
      </c>
      <c r="F74" s="244">
        <v>6</v>
      </c>
      <c r="G74" s="4">
        <f>VLOOKUP(B74,チーム一覧!$B$2:$D$49,3,0)</f>
        <v>4</v>
      </c>
      <c r="H74" s="4" t="s">
        <v>259</v>
      </c>
      <c r="I74" s="4">
        <v>18</v>
      </c>
    </row>
    <row r="75" spans="1:19">
      <c r="A75" s="232" t="s">
        <v>146</v>
      </c>
      <c r="B75" s="22" t="str">
        <f>+入力!AX40</f>
        <v>三砂ジュニア</v>
      </c>
      <c r="C75" s="23" t="str">
        <f t="shared" si="6"/>
        <v>(東　京)</v>
      </c>
      <c r="D75" s="23"/>
      <c r="E75" s="232" t="s">
        <v>146</v>
      </c>
      <c r="F75" s="245">
        <v>7</v>
      </c>
      <c r="G75" s="4">
        <f>VLOOKUP(B75,チーム一覧!$B$2:$D$49,3,0)</f>
        <v>25</v>
      </c>
      <c r="H75" s="4" t="s">
        <v>263</v>
      </c>
      <c r="I75" s="4">
        <v>19</v>
      </c>
    </row>
    <row r="76" spans="1:19">
      <c r="A76" s="232" t="s">
        <v>146</v>
      </c>
      <c r="B76" s="22" t="str">
        <f>+入力!AX41</f>
        <v>サンライズ</v>
      </c>
      <c r="C76" s="23" t="str">
        <f t="shared" si="6"/>
        <v>(石　川)</v>
      </c>
      <c r="D76" s="23"/>
      <c r="E76" s="232" t="s">
        <v>146</v>
      </c>
      <c r="F76" s="245">
        <v>7</v>
      </c>
      <c r="G76" s="4">
        <f>VLOOKUP(B76,チーム一覧!$B$2:$D$49,3,0)</f>
        <v>33</v>
      </c>
      <c r="H76" s="4" t="s">
        <v>289</v>
      </c>
      <c r="I76" s="4">
        <v>20</v>
      </c>
    </row>
    <row r="77" spans="1:19">
      <c r="A77" s="232" t="s">
        <v>146</v>
      </c>
      <c r="B77" s="22" t="str">
        <f>+入力!AX42</f>
        <v>みかつき</v>
      </c>
      <c r="C77" s="23" t="str">
        <f t="shared" si="6"/>
        <v>(佐　賀)</v>
      </c>
      <c r="D77" s="23"/>
      <c r="E77" s="232" t="s">
        <v>146</v>
      </c>
      <c r="F77" s="245">
        <v>7</v>
      </c>
      <c r="G77" s="4">
        <f>VLOOKUP(B77,チーム一覧!$B$2:$D$49,3,0)</f>
        <v>20</v>
      </c>
      <c r="H77" s="4" t="s">
        <v>286</v>
      </c>
      <c r="I77" s="4">
        <v>21</v>
      </c>
    </row>
    <row r="78" spans="1:19">
      <c r="A78" s="233" t="s">
        <v>147</v>
      </c>
      <c r="B78" s="234" t="str">
        <f>+入力!AX43</f>
        <v>服間ＪＶＣ</v>
      </c>
      <c r="C78" s="235" t="str">
        <f t="shared" si="6"/>
        <v>(福　井)</v>
      </c>
      <c r="D78" s="235"/>
      <c r="E78" s="233" t="s">
        <v>147</v>
      </c>
      <c r="F78" s="244">
        <v>8</v>
      </c>
      <c r="G78" s="4">
        <f>VLOOKUP(B78,チーム一覧!$B$2:$D$49,3,0)</f>
        <v>2</v>
      </c>
      <c r="H78" s="4" t="s">
        <v>260</v>
      </c>
      <c r="I78" s="4">
        <v>22</v>
      </c>
    </row>
    <row r="79" spans="1:19">
      <c r="A79" s="233" t="s">
        <v>147</v>
      </c>
      <c r="B79" s="234" t="str">
        <f>+入力!AX44</f>
        <v>住吉女子</v>
      </c>
      <c r="C79" s="235" t="str">
        <f t="shared" si="6"/>
        <v>(鳥　取)</v>
      </c>
      <c r="D79" s="235"/>
      <c r="E79" s="233" t="s">
        <v>147</v>
      </c>
      <c r="F79" s="244">
        <v>8</v>
      </c>
      <c r="G79" s="4">
        <f>VLOOKUP(B79,チーム一覧!$B$2:$D$49,3,0)</f>
        <v>12</v>
      </c>
      <c r="H79" s="4" t="s">
        <v>250</v>
      </c>
      <c r="I79" s="4">
        <v>23</v>
      </c>
    </row>
    <row r="80" spans="1:19">
      <c r="A80" s="233" t="s">
        <v>147</v>
      </c>
      <c r="B80" s="234" t="str">
        <f>+入力!AX45</f>
        <v>岡崎ＪＶＣ</v>
      </c>
      <c r="C80" s="235" t="str">
        <f t="shared" si="6"/>
        <v>(愛　知)</v>
      </c>
      <c r="D80" s="235"/>
      <c r="E80" s="233" t="s">
        <v>147</v>
      </c>
      <c r="F80" s="244">
        <v>8</v>
      </c>
      <c r="G80" s="4">
        <f>VLOOKUP(B80,チーム一覧!$B$2:$D$49,3,0)</f>
        <v>24</v>
      </c>
      <c r="H80" s="4" t="s">
        <v>249</v>
      </c>
      <c r="I80" s="4">
        <v>24</v>
      </c>
    </row>
    <row r="81" spans="1:9">
      <c r="A81" s="231" t="s">
        <v>148</v>
      </c>
      <c r="B81" s="20" t="str">
        <f>+入力!BN40</f>
        <v>木崎野小Ｃ</v>
      </c>
      <c r="C81" s="21" t="str">
        <f t="shared" si="6"/>
        <v>(青　森)</v>
      </c>
      <c r="D81" s="21"/>
      <c r="E81" s="231" t="s">
        <v>148</v>
      </c>
      <c r="F81" s="243">
        <v>9</v>
      </c>
      <c r="G81" s="4">
        <f>VLOOKUP(B81,チーム一覧!$B$2:$D$49,3,0)</f>
        <v>28</v>
      </c>
      <c r="H81" s="4" t="s">
        <v>267</v>
      </c>
      <c r="I81" s="4">
        <v>25</v>
      </c>
    </row>
    <row r="82" spans="1:9">
      <c r="A82" s="231" t="s">
        <v>148</v>
      </c>
      <c r="B82" s="20" t="str">
        <f>+入力!BN41</f>
        <v>奥州胆沢</v>
      </c>
      <c r="C82" s="21" t="str">
        <f t="shared" si="6"/>
        <v>(岩　手)</v>
      </c>
      <c r="D82" s="21"/>
      <c r="E82" s="231" t="s">
        <v>148</v>
      </c>
      <c r="F82" s="243">
        <v>9</v>
      </c>
      <c r="G82" s="4">
        <f>VLOOKUP(B82,チーム一覧!$B$2:$D$49,3,0)</f>
        <v>34</v>
      </c>
      <c r="H82" s="4" t="s">
        <v>290</v>
      </c>
      <c r="I82" s="4">
        <v>26</v>
      </c>
    </row>
    <row r="83" spans="1:9">
      <c r="A83" s="231" t="s">
        <v>148</v>
      </c>
      <c r="B83" s="20" t="str">
        <f>+入力!BN42</f>
        <v>高須</v>
      </c>
      <c r="C83" s="21" t="str">
        <f t="shared" si="6"/>
        <v>(岐　阜)</v>
      </c>
      <c r="D83" s="21"/>
      <c r="E83" s="231" t="s">
        <v>148</v>
      </c>
      <c r="F83" s="243">
        <v>9</v>
      </c>
      <c r="G83" s="4">
        <f>VLOOKUP(B83,チーム一覧!$B$2:$D$49,3,0)</f>
        <v>9</v>
      </c>
      <c r="H83" s="4" t="s">
        <v>275</v>
      </c>
      <c r="I83" s="4">
        <v>27</v>
      </c>
    </row>
    <row r="84" spans="1:9">
      <c r="A84" s="233" t="s">
        <v>149</v>
      </c>
      <c r="B84" s="234" t="str">
        <f>+入力!BN43</f>
        <v>大井</v>
      </c>
      <c r="C84" s="235" t="str">
        <f t="shared" si="6"/>
        <v>(埼　玉)</v>
      </c>
      <c r="D84" s="235"/>
      <c r="E84" s="233" t="s">
        <v>149</v>
      </c>
      <c r="F84" s="244">
        <v>10</v>
      </c>
      <c r="G84" s="4">
        <f>VLOOKUP(B84,チーム一覧!$B$2:$D$49,3,0)</f>
        <v>15</v>
      </c>
      <c r="H84" s="4" t="s">
        <v>256</v>
      </c>
      <c r="I84" s="4">
        <v>28</v>
      </c>
    </row>
    <row r="85" spans="1:9">
      <c r="A85" s="233" t="s">
        <v>149</v>
      </c>
      <c r="B85" s="234" t="str">
        <f>+入力!BN44</f>
        <v>ＭＩＢＵⅡ</v>
      </c>
      <c r="C85" s="235" t="str">
        <f t="shared" si="6"/>
        <v>(愛　媛)</v>
      </c>
      <c r="D85" s="235"/>
      <c r="E85" s="233" t="s">
        <v>149</v>
      </c>
      <c r="F85" s="244">
        <v>10</v>
      </c>
      <c r="G85" s="4">
        <f>VLOOKUP(B85,チーム一覧!$B$2:$D$49,3,0)</f>
        <v>21</v>
      </c>
      <c r="H85" s="4" t="s">
        <v>271</v>
      </c>
      <c r="I85" s="4">
        <v>29</v>
      </c>
    </row>
    <row r="86" spans="1:9">
      <c r="A86" s="233" t="s">
        <v>149</v>
      </c>
      <c r="B86" s="234" t="str">
        <f>+入力!BN45</f>
        <v>ソルＧ</v>
      </c>
      <c r="C86" s="235" t="str">
        <f t="shared" si="6"/>
        <v>(神奈川)</v>
      </c>
      <c r="D86" s="235"/>
      <c r="E86" s="233" t="s">
        <v>149</v>
      </c>
      <c r="F86" s="244">
        <v>10</v>
      </c>
      <c r="G86" s="4">
        <f>VLOOKUP(B86,チーム一覧!$B$2:$D$49,3,0)</f>
        <v>10</v>
      </c>
      <c r="H86" s="4" t="s">
        <v>282</v>
      </c>
      <c r="I86" s="4">
        <v>30</v>
      </c>
    </row>
    <row r="87" spans="1:9">
      <c r="A87" s="232" t="s">
        <v>150</v>
      </c>
      <c r="B87" s="22" t="str">
        <f>+入力!CD40</f>
        <v>香南ＶＢＣ</v>
      </c>
      <c r="C87" s="23" t="str">
        <f t="shared" si="6"/>
        <v>(香　川)</v>
      </c>
      <c r="D87" s="23"/>
      <c r="E87" s="232" t="s">
        <v>150</v>
      </c>
      <c r="F87" s="245">
        <v>11</v>
      </c>
      <c r="G87" s="4">
        <f>VLOOKUP(B87,チーム一覧!$B$2:$D$49,3,0)</f>
        <v>7</v>
      </c>
      <c r="H87" s="4" t="s">
        <v>293</v>
      </c>
      <c r="I87" s="4">
        <v>31</v>
      </c>
    </row>
    <row r="88" spans="1:9">
      <c r="A88" s="232" t="s">
        <v>150</v>
      </c>
      <c r="B88" s="22" t="str">
        <f>+入力!CD41</f>
        <v>湯田</v>
      </c>
      <c r="C88" s="23" t="str">
        <f t="shared" ref="C88:C104" si="7">VLOOKUP(B88,$B$2:$C$49,2,0)</f>
        <v>(山　梨)</v>
      </c>
      <c r="D88" s="23"/>
      <c r="E88" s="232" t="s">
        <v>150</v>
      </c>
      <c r="F88" s="245">
        <v>11</v>
      </c>
      <c r="G88" s="4">
        <f>VLOOKUP(B88,チーム一覧!$B$2:$D$49,3,0)</f>
        <v>5</v>
      </c>
      <c r="H88" s="4" t="s">
        <v>285</v>
      </c>
      <c r="I88" s="4">
        <v>32</v>
      </c>
    </row>
    <row r="89" spans="1:9">
      <c r="A89" s="232" t="s">
        <v>150</v>
      </c>
      <c r="B89" s="22" t="str">
        <f>+入力!CD42</f>
        <v>茨木ＪＶＣ</v>
      </c>
      <c r="C89" s="23" t="str">
        <f t="shared" si="7"/>
        <v>(大　阪)</v>
      </c>
      <c r="D89" s="23"/>
      <c r="E89" s="232" t="s">
        <v>150</v>
      </c>
      <c r="F89" s="245">
        <v>11</v>
      </c>
      <c r="G89" s="4">
        <f>VLOOKUP(B89,チーム一覧!$B$2:$D$49,3,0)</f>
        <v>3</v>
      </c>
      <c r="H89" s="4" t="s">
        <v>248</v>
      </c>
      <c r="I89" s="4">
        <v>33</v>
      </c>
    </row>
    <row r="90" spans="1:9">
      <c r="A90" s="233" t="s">
        <v>151</v>
      </c>
      <c r="B90" s="234" t="str">
        <f>+入力!CD43</f>
        <v>八本松</v>
      </c>
      <c r="C90" s="235" t="str">
        <f t="shared" si="7"/>
        <v>(広　島)</v>
      </c>
      <c r="D90" s="235"/>
      <c r="E90" s="233" t="s">
        <v>151</v>
      </c>
      <c r="F90" s="244">
        <v>12</v>
      </c>
      <c r="G90" s="4">
        <f>VLOOKUP(B90,チーム一覧!$B$2:$D$49,3,0)</f>
        <v>40</v>
      </c>
      <c r="H90" s="4" t="s">
        <v>257</v>
      </c>
      <c r="I90" s="4">
        <v>34</v>
      </c>
    </row>
    <row r="91" spans="1:9">
      <c r="A91" s="233" t="s">
        <v>151</v>
      </c>
      <c r="B91" s="234" t="str">
        <f>+入力!CD44</f>
        <v>中仙</v>
      </c>
      <c r="C91" s="235" t="str">
        <f t="shared" si="7"/>
        <v>(秋　田)</v>
      </c>
      <c r="D91" s="235"/>
      <c r="E91" s="233" t="s">
        <v>151</v>
      </c>
      <c r="F91" s="244">
        <v>12</v>
      </c>
      <c r="G91" s="4">
        <f>VLOOKUP(B91,チーム一覧!$B$2:$D$49,3,0)</f>
        <v>45</v>
      </c>
      <c r="H91" s="4" t="s">
        <v>266</v>
      </c>
      <c r="I91" s="4">
        <v>35</v>
      </c>
    </row>
    <row r="92" spans="1:9">
      <c r="A92" s="233" t="s">
        <v>151</v>
      </c>
      <c r="B92" s="234" t="str">
        <f>+入力!CD45</f>
        <v>亀山</v>
      </c>
      <c r="C92" s="235" t="str">
        <f t="shared" si="7"/>
        <v>(三　重)</v>
      </c>
      <c r="D92" s="235"/>
      <c r="E92" s="233" t="s">
        <v>151</v>
      </c>
      <c r="F92" s="244">
        <v>12</v>
      </c>
      <c r="G92" s="4">
        <f>VLOOKUP(B92,チーム一覧!$B$2:$D$49,3,0)</f>
        <v>46</v>
      </c>
      <c r="H92" s="4" t="s">
        <v>279</v>
      </c>
      <c r="I92" s="4">
        <v>36</v>
      </c>
    </row>
    <row r="93" spans="1:9">
      <c r="A93" s="231" t="s">
        <v>152</v>
      </c>
      <c r="B93" s="20" t="str">
        <f>+入力!CT40</f>
        <v>葛城</v>
      </c>
      <c r="C93" s="21" t="str">
        <f t="shared" si="7"/>
        <v>(奈　良)</v>
      </c>
      <c r="D93" s="21"/>
      <c r="E93" s="231" t="s">
        <v>152</v>
      </c>
      <c r="F93" s="243">
        <v>13</v>
      </c>
      <c r="G93" s="4">
        <f>VLOOKUP(B93,チーム一覧!$B$2:$D$49,3,0)</f>
        <v>16</v>
      </c>
      <c r="H93" s="4" t="s">
        <v>264</v>
      </c>
      <c r="I93" s="4">
        <v>37</v>
      </c>
    </row>
    <row r="94" spans="1:9">
      <c r="A94" s="231" t="s">
        <v>152</v>
      </c>
      <c r="B94" s="20" t="str">
        <f>+入力!CT41</f>
        <v>広田クラブ</v>
      </c>
      <c r="C94" s="21" t="str">
        <f t="shared" si="7"/>
        <v>(長　崎)</v>
      </c>
      <c r="D94" s="21"/>
      <c r="E94" s="231" t="s">
        <v>152</v>
      </c>
      <c r="F94" s="243">
        <v>13</v>
      </c>
      <c r="G94" s="4">
        <f>VLOOKUP(B94,チーム一覧!$B$2:$D$49,3,0)</f>
        <v>26</v>
      </c>
      <c r="H94" s="4" t="s">
        <v>247</v>
      </c>
      <c r="I94" s="4">
        <v>38</v>
      </c>
    </row>
    <row r="95" spans="1:9">
      <c r="A95" s="231" t="s">
        <v>152</v>
      </c>
      <c r="B95" s="20" t="str">
        <f>+入力!CT42</f>
        <v>那智ウイングス</v>
      </c>
      <c r="C95" s="21" t="str">
        <f t="shared" si="7"/>
        <v>(和歌山)</v>
      </c>
      <c r="D95" s="21"/>
      <c r="E95" s="231" t="s">
        <v>152</v>
      </c>
      <c r="F95" s="243">
        <v>13</v>
      </c>
      <c r="G95" s="4">
        <f>VLOOKUP(B95,チーム一覧!$B$2:$D$49,3,0)</f>
        <v>41</v>
      </c>
      <c r="H95" s="4" t="s">
        <v>254</v>
      </c>
      <c r="I95" s="4">
        <v>39</v>
      </c>
    </row>
    <row r="96" spans="1:9">
      <c r="A96" s="233" t="s">
        <v>153</v>
      </c>
      <c r="B96" s="234" t="str">
        <f>+入力!CT43</f>
        <v>粕屋ＪＶＣ</v>
      </c>
      <c r="C96" s="235" t="str">
        <f t="shared" si="7"/>
        <v>(福　岡)</v>
      </c>
      <c r="D96" s="235"/>
      <c r="E96" s="233" t="s">
        <v>153</v>
      </c>
      <c r="F96" s="244">
        <v>14</v>
      </c>
      <c r="G96" s="4">
        <f>VLOOKUP(B96,チーム一覧!$B$2:$D$49,3,0)</f>
        <v>11</v>
      </c>
      <c r="H96" s="4" t="s">
        <v>283</v>
      </c>
      <c r="I96" s="4">
        <v>40</v>
      </c>
    </row>
    <row r="97" spans="1:9">
      <c r="A97" s="233" t="s">
        <v>153</v>
      </c>
      <c r="B97" s="234" t="str">
        <f>+入力!CT44</f>
        <v>野市東</v>
      </c>
      <c r="C97" s="235" t="str">
        <f t="shared" si="7"/>
        <v>(高　知)</v>
      </c>
      <c r="D97" s="235"/>
      <c r="E97" s="233" t="s">
        <v>153</v>
      </c>
      <c r="F97" s="244">
        <v>14</v>
      </c>
      <c r="G97" s="4">
        <f>VLOOKUP(B97,チーム一覧!$B$2:$D$49,3,0)</f>
        <v>48</v>
      </c>
      <c r="H97" s="4" t="s">
        <v>277</v>
      </c>
      <c r="I97" s="4">
        <v>41</v>
      </c>
    </row>
    <row r="98" spans="1:9">
      <c r="A98" s="233" t="s">
        <v>153</v>
      </c>
      <c r="B98" s="234" t="str">
        <f>+入力!CT45</f>
        <v>ラビッツ</v>
      </c>
      <c r="C98" s="235" t="str">
        <f t="shared" si="7"/>
        <v>(宮　崎)</v>
      </c>
      <c r="D98" s="235"/>
      <c r="E98" s="233" t="s">
        <v>153</v>
      </c>
      <c r="F98" s="244">
        <v>14</v>
      </c>
      <c r="G98" s="4">
        <f>VLOOKUP(B98,チーム一覧!$B$2:$D$49,3,0)</f>
        <v>31</v>
      </c>
      <c r="H98" s="4" t="s">
        <v>291</v>
      </c>
      <c r="I98" s="4">
        <v>42</v>
      </c>
    </row>
    <row r="99" spans="1:9">
      <c r="A99" s="232" t="s">
        <v>154</v>
      </c>
      <c r="B99" s="22" t="str">
        <f>+入力!DJ40</f>
        <v>阿智クラブ</v>
      </c>
      <c r="C99" s="23" t="str">
        <f t="shared" si="7"/>
        <v>(長　野)</v>
      </c>
      <c r="D99" s="23"/>
      <c r="E99" s="232" t="s">
        <v>154</v>
      </c>
      <c r="F99" s="245">
        <v>15</v>
      </c>
      <c r="G99" s="4">
        <f>VLOOKUP(B99,チーム一覧!$B$2:$D$49,3,0)</f>
        <v>47</v>
      </c>
      <c r="H99" s="4" t="s">
        <v>294</v>
      </c>
      <c r="I99" s="4">
        <v>43</v>
      </c>
    </row>
    <row r="100" spans="1:9">
      <c r="A100" s="232" t="s">
        <v>154</v>
      </c>
      <c r="B100" s="22" t="str">
        <f>+入力!DJ41</f>
        <v>藤原</v>
      </c>
      <c r="C100" s="23" t="str">
        <f t="shared" si="7"/>
        <v>(大　分)</v>
      </c>
      <c r="D100" s="23"/>
      <c r="E100" s="232" t="s">
        <v>154</v>
      </c>
      <c r="F100" s="245">
        <v>15</v>
      </c>
      <c r="G100" s="4">
        <f>VLOOKUP(B100,チーム一覧!$B$2:$D$49,3,0)</f>
        <v>13</v>
      </c>
      <c r="H100" s="4" t="s">
        <v>262</v>
      </c>
      <c r="I100" s="4">
        <v>44</v>
      </c>
    </row>
    <row r="101" spans="1:9">
      <c r="A101" s="232" t="s">
        <v>154</v>
      </c>
      <c r="B101" s="22" t="str">
        <f>+入力!DJ42</f>
        <v>みつわ台</v>
      </c>
      <c r="C101" s="23" t="str">
        <f t="shared" si="7"/>
        <v>(千　葉)</v>
      </c>
      <c r="D101" s="23"/>
      <c r="E101" s="232" t="s">
        <v>154</v>
      </c>
      <c r="F101" s="245">
        <v>15</v>
      </c>
      <c r="G101" s="4">
        <f>VLOOKUP(B101,チーム一覧!$B$2:$D$49,3,0)</f>
        <v>35</v>
      </c>
      <c r="H101" s="4" t="s">
        <v>258</v>
      </c>
      <c r="I101" s="4">
        <v>45</v>
      </c>
    </row>
    <row r="102" spans="1:9">
      <c r="A102" s="233" t="s">
        <v>155</v>
      </c>
      <c r="B102" s="234" t="str">
        <f>+入力!DJ43</f>
        <v>津田浜っ子ＶＣ</v>
      </c>
      <c r="C102" s="235" t="str">
        <f t="shared" si="7"/>
        <v>(徳　島)</v>
      </c>
      <c r="D102" s="235"/>
      <c r="E102" s="233" t="s">
        <v>155</v>
      </c>
      <c r="F102" s="244">
        <v>16</v>
      </c>
      <c r="G102" s="4">
        <f>VLOOKUP(B102,チーム一覧!$B$2:$D$49,3,0)</f>
        <v>32</v>
      </c>
      <c r="H102" s="4" t="s">
        <v>274</v>
      </c>
      <c r="I102" s="4">
        <v>46</v>
      </c>
    </row>
    <row r="103" spans="1:9">
      <c r="A103" s="233" t="s">
        <v>155</v>
      </c>
      <c r="B103" s="234" t="str">
        <f>+入力!DJ44</f>
        <v>富岡南</v>
      </c>
      <c r="C103" s="235" t="str">
        <f t="shared" si="7"/>
        <v>(群　馬)</v>
      </c>
      <c r="D103" s="235"/>
      <c r="E103" s="233" t="s">
        <v>155</v>
      </c>
      <c r="F103" s="244">
        <v>16</v>
      </c>
      <c r="G103" s="4">
        <f>VLOOKUP(B103,チーム一覧!$B$2:$D$49,3,0)</f>
        <v>37</v>
      </c>
      <c r="H103" s="4" t="s">
        <v>270</v>
      </c>
      <c r="I103" s="4">
        <v>47</v>
      </c>
    </row>
    <row r="104" spans="1:9">
      <c r="A104" s="233" t="s">
        <v>155</v>
      </c>
      <c r="B104" s="234" t="str">
        <f>+入力!DJ45</f>
        <v>シルラビ</v>
      </c>
      <c r="C104" s="235" t="str">
        <f t="shared" si="7"/>
        <v>(茨　城)</v>
      </c>
      <c r="D104" s="235"/>
      <c r="E104" s="233" t="s">
        <v>155</v>
      </c>
      <c r="F104" s="244">
        <v>16</v>
      </c>
      <c r="G104" s="4">
        <f>VLOOKUP(B104,チーム一覧!$B$2:$D$49,3,0)</f>
        <v>44</v>
      </c>
      <c r="H104" s="4" t="s">
        <v>287</v>
      </c>
      <c r="I104" s="4">
        <v>48</v>
      </c>
    </row>
    <row r="105" spans="1:9">
      <c r="A105" s="6"/>
    </row>
  </sheetData>
  <sortState ref="H57:I104">
    <sortCondition ref="I57:I104"/>
  </sortState>
  <mergeCells count="2">
    <mergeCell ref="R1:S1"/>
    <mergeCell ref="G1:H1"/>
  </mergeCells>
  <phoneticPr fontId="1"/>
  <conditionalFormatting sqref="L2:L49 N2:N49">
    <cfRule type="expression" dxfId="26" priority="21">
      <formula>$K$2:$M$49=1</formula>
    </cfRule>
  </conditionalFormatting>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view="pageBreakPreview" zoomScale="130" zoomScaleNormal="100" zoomScaleSheetLayoutView="130" workbookViewId="0">
      <selection activeCell="A2" sqref="A2"/>
    </sheetView>
  </sheetViews>
  <sheetFormatPr defaultColWidth="9" defaultRowHeight="13.5"/>
  <cols>
    <col min="1" max="1" width="9" style="227"/>
    <col min="2" max="2" width="18.375" style="227" customWidth="1"/>
    <col min="3" max="3" width="9" style="227" customWidth="1"/>
    <col min="4" max="4" width="18.375" style="227" customWidth="1"/>
    <col min="5" max="5" width="9" style="227" customWidth="1"/>
    <col min="6" max="6" width="18.375" style="227" customWidth="1"/>
    <col min="7" max="7" width="9" style="227" customWidth="1"/>
    <col min="8" max="8" width="18.375" style="227" customWidth="1"/>
    <col min="9" max="9" width="9" style="227" customWidth="1"/>
    <col min="10" max="16384" width="9" style="227"/>
  </cols>
  <sheetData>
    <row r="1" spans="1:10">
      <c r="A1" s="226"/>
      <c r="B1" s="460" t="s">
        <v>136</v>
      </c>
      <c r="C1" s="460"/>
      <c r="D1" s="460" t="s">
        <v>137</v>
      </c>
      <c r="E1" s="460"/>
      <c r="F1" s="460" t="s">
        <v>138</v>
      </c>
      <c r="G1" s="460"/>
      <c r="H1" s="460" t="s">
        <v>139</v>
      </c>
      <c r="I1" s="460"/>
      <c r="J1" s="226"/>
    </row>
    <row r="2" spans="1:10" s="229" customFormat="1">
      <c r="A2" s="228" t="s">
        <v>140</v>
      </c>
      <c r="B2" s="459" t="e">
        <f>VLOOKUP("W",'1～8組'!$BC$8:$BK$29,2,0)</f>
        <v>#N/A</v>
      </c>
      <c r="C2" s="459" t="e">
        <f>VLOOKUP(B2,DB!$B$2:$C$49,2,0)</f>
        <v>#N/A</v>
      </c>
      <c r="D2" s="459" t="str">
        <f>VLOOKUP("L",'1～8組'!$BC$8:$BK$29,2,0)</f>
        <v/>
      </c>
      <c r="E2" s="459" t="e">
        <f>VLOOKUP(D2,DB!$B$2:$C$49,2,0)</f>
        <v>#N/A</v>
      </c>
      <c r="F2" s="280" t="e">
        <f>VLOOKUP(2,'1～8組'!$A$5:$C$16,2,0)</f>
        <v>#N/A</v>
      </c>
      <c r="G2" s="228" t="e">
        <f>VLOOKUP(F2,DB!$B$2:$C$49,2,0)</f>
        <v>#N/A</v>
      </c>
      <c r="H2" s="280" t="e">
        <f>VLOOKUP(3,'1～8組'!$A$5:$C$16,2,0)</f>
        <v>#N/A</v>
      </c>
      <c r="I2" s="238" t="e">
        <f>VLOOKUP(H2,DB!$B$2:$C$49,2,0)</f>
        <v>#N/A</v>
      </c>
      <c r="J2" s="228" t="s">
        <v>140</v>
      </c>
    </row>
    <row r="3" spans="1:10" s="229" customFormat="1">
      <c r="A3" s="228" t="s">
        <v>141</v>
      </c>
      <c r="B3" s="459"/>
      <c r="C3" s="459"/>
      <c r="D3" s="459"/>
      <c r="E3" s="459"/>
      <c r="F3" s="280" t="e">
        <f>VLOOKUP(2,'1～8組'!$A$20:$C$31,2,0)</f>
        <v>#N/A</v>
      </c>
      <c r="G3" s="238" t="e">
        <f>VLOOKUP(F3,DB!$B$2:$C$49,2,0)</f>
        <v>#N/A</v>
      </c>
      <c r="H3" s="280" t="e">
        <f>VLOOKUP(3,'1～8組'!$A$20:$C$31,2,0)</f>
        <v>#N/A</v>
      </c>
      <c r="I3" s="238" t="e">
        <f>VLOOKUP(H3,DB!$B$2:$C$49,2,0)</f>
        <v>#N/A</v>
      </c>
      <c r="J3" s="228" t="s">
        <v>141</v>
      </c>
    </row>
    <row r="4" spans="1:10" s="229" customFormat="1">
      <c r="A4" s="228" t="s">
        <v>142</v>
      </c>
      <c r="B4" s="459" t="e">
        <f>VLOOKUP("W",'1～8組'!$BC$38:$BK$59,2,0)</f>
        <v>#N/A</v>
      </c>
      <c r="C4" s="459" t="e">
        <f>VLOOKUP(B4,DB!$B$2:$C$49,2,0)</f>
        <v>#N/A</v>
      </c>
      <c r="D4" s="459" t="str">
        <f>VLOOKUP("L",'1～8組'!$BC$38:$BK$59,2,0)</f>
        <v/>
      </c>
      <c r="E4" s="459" t="e">
        <f>VLOOKUP(D4,DB!$B$2:$C$49,2,0)</f>
        <v>#N/A</v>
      </c>
      <c r="F4" s="280" t="e">
        <f>VLOOKUP(2,'1～8組'!$A$35:$C$46,2,0)</f>
        <v>#N/A</v>
      </c>
      <c r="G4" s="238" t="e">
        <f>VLOOKUP(F4,DB!$B$2:$C$49,2,0)</f>
        <v>#N/A</v>
      </c>
      <c r="H4" s="280" t="e">
        <f>VLOOKUP(3,'1～8組'!$A$35:$C$46,2,0)</f>
        <v>#N/A</v>
      </c>
      <c r="I4" s="238" t="e">
        <f>VLOOKUP(H4,DB!$B$2:$C$49,2,0)</f>
        <v>#N/A</v>
      </c>
      <c r="J4" s="228" t="s">
        <v>142</v>
      </c>
    </row>
    <row r="5" spans="1:10" s="229" customFormat="1">
      <c r="A5" s="228" t="s">
        <v>143</v>
      </c>
      <c r="B5" s="459"/>
      <c r="C5" s="459"/>
      <c r="D5" s="459"/>
      <c r="E5" s="459"/>
      <c r="F5" s="280" t="e">
        <f>VLOOKUP(2,'1～8組'!$A$50:$C$61,2,0)</f>
        <v>#N/A</v>
      </c>
      <c r="G5" s="238" t="e">
        <f>VLOOKUP(F5,DB!$B$2:$C$49,2,0)</f>
        <v>#N/A</v>
      </c>
      <c r="H5" s="280" t="e">
        <f>VLOOKUP(3,'1～8組'!$A$50:$C$61,2,0)</f>
        <v>#N/A</v>
      </c>
      <c r="I5" s="238" t="e">
        <f>VLOOKUP(H5,DB!$B$2:$C$49,2,0)</f>
        <v>#N/A</v>
      </c>
      <c r="J5" s="228" t="s">
        <v>143</v>
      </c>
    </row>
    <row r="6" spans="1:10" s="229" customFormat="1">
      <c r="A6" s="228" t="s">
        <v>144</v>
      </c>
      <c r="B6" s="459" t="e">
        <f>VLOOKUP("W",'1～8組'!$BC$68:$BK$89,2,0)</f>
        <v>#N/A</v>
      </c>
      <c r="C6" s="459" t="e">
        <f>VLOOKUP(B6,DB!$B$2:$C$49,2,0)</f>
        <v>#N/A</v>
      </c>
      <c r="D6" s="459" t="str">
        <f>VLOOKUP("L",'1～8組'!$BC$68:$BK$89,2,0)</f>
        <v/>
      </c>
      <c r="E6" s="459" t="e">
        <f>VLOOKUP(D6,DB!$B$2:$C$49,2,0)</f>
        <v>#N/A</v>
      </c>
      <c r="F6" s="280" t="e">
        <f>VLOOKUP(2,'1～8組'!$A$65:$C$76,2,0)</f>
        <v>#N/A</v>
      </c>
      <c r="G6" s="238" t="e">
        <f>VLOOKUP(F6,DB!$B$2:$C$49,2,0)</f>
        <v>#N/A</v>
      </c>
      <c r="H6" s="280" t="e">
        <f>VLOOKUP(3,'1～8組'!$A$65:$C$76,2,0)</f>
        <v>#N/A</v>
      </c>
      <c r="I6" s="238" t="e">
        <f>VLOOKUP(H6,DB!$B$2:$C$49,2,0)</f>
        <v>#N/A</v>
      </c>
      <c r="J6" s="228" t="s">
        <v>144</v>
      </c>
    </row>
    <row r="7" spans="1:10" s="229" customFormat="1">
      <c r="A7" s="228" t="s">
        <v>145</v>
      </c>
      <c r="B7" s="459"/>
      <c r="C7" s="459"/>
      <c r="D7" s="459"/>
      <c r="E7" s="459"/>
      <c r="F7" s="280" t="e">
        <f>VLOOKUP(2,'1～8組'!$A$80:$C$91,2,0)</f>
        <v>#N/A</v>
      </c>
      <c r="G7" s="238" t="e">
        <f>VLOOKUP(F7,DB!$B$2:$C$49,2,0)</f>
        <v>#N/A</v>
      </c>
      <c r="H7" s="280" t="e">
        <f>VLOOKUP(3,'1～8組'!$A$80:$C$91,2,0)</f>
        <v>#N/A</v>
      </c>
      <c r="I7" s="238" t="e">
        <f>VLOOKUP(H7,DB!$B$2:$C$49,2,0)</f>
        <v>#N/A</v>
      </c>
      <c r="J7" s="228" t="s">
        <v>145</v>
      </c>
    </row>
    <row r="8" spans="1:10" s="229" customFormat="1">
      <c r="A8" s="228" t="s">
        <v>146</v>
      </c>
      <c r="B8" s="459" t="e">
        <f>VLOOKUP("W",'1～8組'!$BC$98:$BK$119,2,0)</f>
        <v>#N/A</v>
      </c>
      <c r="C8" s="459" t="e">
        <f>VLOOKUP(B8,DB!$B$2:$C$49,2,0)</f>
        <v>#N/A</v>
      </c>
      <c r="D8" s="459" t="str">
        <f>VLOOKUP("L",'1～8組'!$BC$98:$BK$119,2,0)</f>
        <v/>
      </c>
      <c r="E8" s="459" t="e">
        <f>VLOOKUP(D8,DB!$B$2:$C$49,2,0)</f>
        <v>#N/A</v>
      </c>
      <c r="F8" s="280" t="e">
        <f>VLOOKUP(2,'1～8組'!$A$95:$C$106,2,0)</f>
        <v>#N/A</v>
      </c>
      <c r="G8" s="238" t="e">
        <f>VLOOKUP(F8,DB!$B$2:$C$49,2,0)</f>
        <v>#N/A</v>
      </c>
      <c r="H8" s="280" t="e">
        <f>VLOOKUP(3,'1～8組'!$A$95:$C$106,2,0)</f>
        <v>#N/A</v>
      </c>
      <c r="I8" s="238" t="e">
        <f>VLOOKUP(H8,DB!$B$2:$C$49,2,0)</f>
        <v>#N/A</v>
      </c>
      <c r="J8" s="228" t="s">
        <v>146</v>
      </c>
    </row>
    <row r="9" spans="1:10" s="229" customFormat="1">
      <c r="A9" s="228" t="s">
        <v>147</v>
      </c>
      <c r="B9" s="459"/>
      <c r="C9" s="459"/>
      <c r="D9" s="459"/>
      <c r="E9" s="459"/>
      <c r="F9" s="280" t="e">
        <f>VLOOKUP(2,'1～8組'!$A$110:$C$121,2,0)</f>
        <v>#N/A</v>
      </c>
      <c r="G9" s="238" t="e">
        <f>VLOOKUP(F9,DB!$B$2:$C$49,2,0)</f>
        <v>#N/A</v>
      </c>
      <c r="H9" s="280" t="e">
        <f>VLOOKUP(3,'1～8組'!$A$110:$C$121,2,0)</f>
        <v>#N/A</v>
      </c>
      <c r="I9" s="238" t="e">
        <f>VLOOKUP(H9,DB!$B$2:$C$49,2,0)</f>
        <v>#N/A</v>
      </c>
      <c r="J9" s="228" t="s">
        <v>147</v>
      </c>
    </row>
    <row r="10" spans="1:10" s="229" customFormat="1">
      <c r="A10" s="228" t="s">
        <v>148</v>
      </c>
      <c r="B10" s="459" t="e">
        <f>VLOOKUP("W",'9～16組'!$BC$8:$BK$29,2,0)</f>
        <v>#N/A</v>
      </c>
      <c r="C10" s="459" t="e">
        <f>VLOOKUP(B10,DB!$B$2:$C$49,2,0)</f>
        <v>#N/A</v>
      </c>
      <c r="D10" s="459" t="str">
        <f>VLOOKUP("L",'9～16組'!$BC$8:$BK$29,2,0)</f>
        <v/>
      </c>
      <c r="E10" s="459" t="e">
        <f>VLOOKUP(D10,DB!$B$2:$C$49,2,0)</f>
        <v>#N/A</v>
      </c>
      <c r="F10" s="228" t="e">
        <f>VLOOKUP(2,'9～16組'!$A$5:$C$16,2,0)</f>
        <v>#N/A</v>
      </c>
      <c r="G10" s="238" t="e">
        <f>VLOOKUP(F10,DB!$B$2:$C$49,2,0)</f>
        <v>#N/A</v>
      </c>
      <c r="H10" s="228" t="e">
        <f>VLOOKUP(3,'9～16組'!$A$5:$C$16,2,0)</f>
        <v>#N/A</v>
      </c>
      <c r="I10" s="238" t="e">
        <f>VLOOKUP(H10,DB!$B$2:$C$49,2,0)</f>
        <v>#N/A</v>
      </c>
      <c r="J10" s="228" t="s">
        <v>148</v>
      </c>
    </row>
    <row r="11" spans="1:10" s="229" customFormat="1">
      <c r="A11" s="228" t="s">
        <v>149</v>
      </c>
      <c r="B11" s="459"/>
      <c r="C11" s="459"/>
      <c r="D11" s="459"/>
      <c r="E11" s="459"/>
      <c r="F11" s="228" t="e">
        <f>VLOOKUP(2,'9～16組'!$A$20:$C$31,2,0)</f>
        <v>#N/A</v>
      </c>
      <c r="G11" s="238" t="e">
        <f>VLOOKUP(F11,DB!$B$2:$C$49,2,0)</f>
        <v>#N/A</v>
      </c>
      <c r="H11" s="228" t="e">
        <f>VLOOKUP(3,'9～16組'!$A$20:$C$31,2,0)</f>
        <v>#N/A</v>
      </c>
      <c r="I11" s="238" t="e">
        <f>VLOOKUP(H11,DB!$B$2:$C$49,2,0)</f>
        <v>#N/A</v>
      </c>
      <c r="J11" s="228" t="s">
        <v>149</v>
      </c>
    </row>
    <row r="12" spans="1:10" s="229" customFormat="1">
      <c r="A12" s="228" t="s">
        <v>150</v>
      </c>
      <c r="B12" s="459" t="e">
        <f>VLOOKUP("W",'9～16組'!$BC$38:$BK$59,2,0)</f>
        <v>#N/A</v>
      </c>
      <c r="C12" s="459" t="e">
        <f>VLOOKUP(B12,DB!$B$2:$C$49,2,0)</f>
        <v>#N/A</v>
      </c>
      <c r="D12" s="459" t="str">
        <f>VLOOKUP("L",'9～16組'!$BC$38:$BK$59,2,0)</f>
        <v/>
      </c>
      <c r="E12" s="459" t="e">
        <f>VLOOKUP(D12,DB!$B$2:$C$49,2,0)</f>
        <v>#N/A</v>
      </c>
      <c r="F12" s="228" t="e">
        <f>VLOOKUP(2,'9～16組'!$A$35:$C$46,2,0)</f>
        <v>#N/A</v>
      </c>
      <c r="G12" s="238" t="e">
        <f>VLOOKUP(F12,DB!$B$2:$C$49,2,0)</f>
        <v>#N/A</v>
      </c>
      <c r="H12" s="228" t="e">
        <f>VLOOKUP(3,'9～16組'!$A$35:$C$46,2,0)</f>
        <v>#N/A</v>
      </c>
      <c r="I12" s="238" t="e">
        <f>VLOOKUP(H12,DB!$B$2:$C$49,2,0)</f>
        <v>#N/A</v>
      </c>
      <c r="J12" s="228" t="s">
        <v>150</v>
      </c>
    </row>
    <row r="13" spans="1:10" s="229" customFormat="1">
      <c r="A13" s="228" t="s">
        <v>151</v>
      </c>
      <c r="B13" s="459"/>
      <c r="C13" s="459"/>
      <c r="D13" s="459"/>
      <c r="E13" s="459"/>
      <c r="F13" s="228" t="e">
        <f>VLOOKUP(2,'9～16組'!$A$50:$C$61,2,0)</f>
        <v>#N/A</v>
      </c>
      <c r="G13" s="238" t="e">
        <f>VLOOKUP(F13,DB!$B$2:$C$49,2,0)</f>
        <v>#N/A</v>
      </c>
      <c r="H13" s="228" t="e">
        <f>VLOOKUP(3,'9～16組'!$A$50:$C$61,2,0)</f>
        <v>#N/A</v>
      </c>
      <c r="I13" s="238" t="e">
        <f>VLOOKUP(H13,DB!$B$2:$C$49,2,0)</f>
        <v>#N/A</v>
      </c>
      <c r="J13" s="228" t="s">
        <v>151</v>
      </c>
    </row>
    <row r="14" spans="1:10" s="229" customFormat="1">
      <c r="A14" s="228" t="s">
        <v>152</v>
      </c>
      <c r="B14" s="459" t="e">
        <f>VLOOKUP("W",'9～16組'!$BC$68:$BK$89,2,0)</f>
        <v>#N/A</v>
      </c>
      <c r="C14" s="459" t="e">
        <f>VLOOKUP(B14,DB!$B$2:$C$49,2,0)</f>
        <v>#N/A</v>
      </c>
      <c r="D14" s="459" t="str">
        <f>VLOOKUP("L",'9～16組'!$BC$68:$BK$89,2,0)</f>
        <v/>
      </c>
      <c r="E14" s="459" t="e">
        <f>VLOOKUP(D14,DB!$B$2:$C$49,2,0)</f>
        <v>#N/A</v>
      </c>
      <c r="F14" s="228" t="e">
        <f>VLOOKUP(2,'9～16組'!$A$65:$C$76,2,0)</f>
        <v>#N/A</v>
      </c>
      <c r="G14" s="238" t="e">
        <f>VLOOKUP(F14,DB!$B$2:$C$49,2,0)</f>
        <v>#N/A</v>
      </c>
      <c r="H14" s="228" t="e">
        <f>VLOOKUP(3,'9～16組'!$A$65:$C$76,2,0)</f>
        <v>#N/A</v>
      </c>
      <c r="I14" s="238" t="e">
        <f>VLOOKUP(H14,DB!$B$2:$C$49,2,0)</f>
        <v>#N/A</v>
      </c>
      <c r="J14" s="228" t="s">
        <v>152</v>
      </c>
    </row>
    <row r="15" spans="1:10" s="229" customFormat="1">
      <c r="A15" s="228" t="s">
        <v>153</v>
      </c>
      <c r="B15" s="459"/>
      <c r="C15" s="459"/>
      <c r="D15" s="459"/>
      <c r="E15" s="459"/>
      <c r="F15" s="228" t="e">
        <f>VLOOKUP(2,'9～16組'!$A$80:$C$91,2,0)</f>
        <v>#N/A</v>
      </c>
      <c r="G15" s="238" t="e">
        <f>VLOOKUP(F15,DB!$B$2:$C$49,2,0)</f>
        <v>#N/A</v>
      </c>
      <c r="H15" s="228" t="e">
        <f>VLOOKUP(3,'9～16組'!$A$80:$C$91,2,0)</f>
        <v>#N/A</v>
      </c>
      <c r="I15" s="238" t="e">
        <f>VLOOKUP(H15,DB!$B$2:$C$49,2,0)</f>
        <v>#N/A</v>
      </c>
      <c r="J15" s="228" t="s">
        <v>153</v>
      </c>
    </row>
    <row r="16" spans="1:10" s="229" customFormat="1">
      <c r="A16" s="228" t="s">
        <v>154</v>
      </c>
      <c r="B16" s="459" t="e">
        <f>VLOOKUP("W",'9～16組'!$BC$98:$BK$119,2,0)</f>
        <v>#N/A</v>
      </c>
      <c r="C16" s="459" t="e">
        <f>VLOOKUP(B16,DB!$B$2:$C$49,2,0)</f>
        <v>#N/A</v>
      </c>
      <c r="D16" s="459" t="str">
        <f>VLOOKUP("L",'9～16組'!$BC$98:$BK$119,2,0)</f>
        <v/>
      </c>
      <c r="E16" s="459" t="e">
        <f>VLOOKUP(D16,DB!$B$2:$C$49,2,0)</f>
        <v>#N/A</v>
      </c>
      <c r="F16" s="228" t="e">
        <f>VLOOKUP(2,'9～16組'!$A$95:$C$106,2,0)</f>
        <v>#N/A</v>
      </c>
      <c r="G16" s="238" t="e">
        <f>VLOOKUP(F16,DB!$B$2:$C$49,2,0)</f>
        <v>#N/A</v>
      </c>
      <c r="H16" s="228" t="e">
        <f>VLOOKUP(3,'9～16組'!$A$95:$C$106,2,0)</f>
        <v>#N/A</v>
      </c>
      <c r="I16" s="238" t="e">
        <f>VLOOKUP(H16,DB!$B$2:$C$49,2,0)</f>
        <v>#N/A</v>
      </c>
      <c r="J16" s="228" t="s">
        <v>154</v>
      </c>
    </row>
    <row r="17" spans="1:10" s="229" customFormat="1">
      <c r="A17" s="228" t="s">
        <v>155</v>
      </c>
      <c r="B17" s="459"/>
      <c r="C17" s="459"/>
      <c r="D17" s="459"/>
      <c r="E17" s="459"/>
      <c r="F17" s="228" t="e">
        <f>VLOOKUP(2,'9～16組'!$A$110:$C$121,2,0)</f>
        <v>#N/A</v>
      </c>
      <c r="G17" s="238" t="e">
        <f>VLOOKUP(F17,DB!$B$2:$C$49,2,0)</f>
        <v>#N/A</v>
      </c>
      <c r="H17" s="228" t="e">
        <f>VLOOKUP(3,'9～16組'!$A$110:$C$121,2,0)</f>
        <v>#N/A</v>
      </c>
      <c r="I17" s="238" t="e">
        <f>VLOOKUP(H17,DB!$B$2:$C$49,2,0)</f>
        <v>#N/A</v>
      </c>
      <c r="J17" s="228" t="s">
        <v>155</v>
      </c>
    </row>
    <row r="18" spans="1:10" s="229" customFormat="1"/>
    <row r="24" spans="1:10">
      <c r="C24" s="230"/>
    </row>
  </sheetData>
  <sheetProtection password="CFA7" sheet="1" objects="1" scenarios="1"/>
  <mergeCells count="36">
    <mergeCell ref="F1:G1"/>
    <mergeCell ref="H1:I1"/>
    <mergeCell ref="B4:B5"/>
    <mergeCell ref="C4:C5"/>
    <mergeCell ref="D4:D5"/>
    <mergeCell ref="E4:E5"/>
    <mergeCell ref="B2:B3"/>
    <mergeCell ref="C2:C3"/>
    <mergeCell ref="D2:D3"/>
    <mergeCell ref="E2:E3"/>
    <mergeCell ref="B1:C1"/>
    <mergeCell ref="D1:E1"/>
    <mergeCell ref="B6:B7"/>
    <mergeCell ref="C6:C7"/>
    <mergeCell ref="D6:D7"/>
    <mergeCell ref="E6:E7"/>
    <mergeCell ref="B8:B9"/>
    <mergeCell ref="C8:C9"/>
    <mergeCell ref="D8:D9"/>
    <mergeCell ref="E8:E9"/>
    <mergeCell ref="B10:B11"/>
    <mergeCell ref="C10:C11"/>
    <mergeCell ref="D10:D11"/>
    <mergeCell ref="E10:E11"/>
    <mergeCell ref="B16:B17"/>
    <mergeCell ref="C16:C17"/>
    <mergeCell ref="D16:D17"/>
    <mergeCell ref="E16:E17"/>
    <mergeCell ref="B12:B13"/>
    <mergeCell ref="C12:C13"/>
    <mergeCell ref="D12:D13"/>
    <mergeCell ref="E12:E13"/>
    <mergeCell ref="B14:B15"/>
    <mergeCell ref="C14:C15"/>
    <mergeCell ref="D14:D15"/>
    <mergeCell ref="E14:E15"/>
  </mergeCells>
  <phoneticPr fontId="1"/>
  <pageMargins left="0.70866141732283472" right="0.70866141732283472" top="0.74803149606299213" bottom="0.74803149606299213" header="0.31496062992125984" footer="0.31496062992125984"/>
  <pageSetup paperSize="9"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9"/>
  <sheetViews>
    <sheetView workbookViewId="0"/>
  </sheetViews>
  <sheetFormatPr defaultColWidth="8.875" defaultRowHeight="18" customHeight="1"/>
  <cols>
    <col min="1" max="1" width="3.5" style="319" bestFit="1" customWidth="1"/>
    <col min="2" max="2" width="12" style="319" bestFit="1" customWidth="1"/>
    <col min="3" max="3" width="9" style="319" bestFit="1" customWidth="1"/>
    <col min="4" max="4" width="3.25" style="319" bestFit="1" customWidth="1"/>
    <col min="5" max="16384" width="8.875" style="319"/>
  </cols>
  <sheetData>
    <row r="1" spans="1:4" s="316" customFormat="1" ht="18" customHeight="1">
      <c r="A1" s="314" t="s">
        <v>231</v>
      </c>
      <c r="B1" s="315" t="s">
        <v>232</v>
      </c>
      <c r="C1" s="315" t="s">
        <v>233</v>
      </c>
      <c r="D1" s="314" t="s">
        <v>231</v>
      </c>
    </row>
    <row r="2" spans="1:4" ht="18" customHeight="1">
      <c r="A2" s="317">
        <v>1</v>
      </c>
      <c r="B2" s="318" t="s">
        <v>253</v>
      </c>
      <c r="C2" s="318" t="s">
        <v>295</v>
      </c>
      <c r="D2" s="317">
        <v>1</v>
      </c>
    </row>
    <row r="3" spans="1:4" ht="18" customHeight="1">
      <c r="A3" s="317">
        <v>2</v>
      </c>
      <c r="B3" s="318" t="s">
        <v>272</v>
      </c>
      <c r="C3" s="318" t="s">
        <v>296</v>
      </c>
      <c r="D3" s="317">
        <v>2</v>
      </c>
    </row>
    <row r="4" spans="1:4" ht="18" customHeight="1">
      <c r="A4" s="317">
        <v>3</v>
      </c>
      <c r="B4" s="318" t="s">
        <v>278</v>
      </c>
      <c r="C4" s="318" t="s">
        <v>297</v>
      </c>
      <c r="D4" s="317">
        <v>3</v>
      </c>
    </row>
    <row r="5" spans="1:4" ht="18" customHeight="1">
      <c r="A5" s="317">
        <v>4</v>
      </c>
      <c r="B5" s="318" t="s">
        <v>284</v>
      </c>
      <c r="C5" s="318" t="s">
        <v>298</v>
      </c>
      <c r="D5" s="317">
        <v>4</v>
      </c>
    </row>
    <row r="6" spans="1:4" ht="18" customHeight="1">
      <c r="A6" s="317">
        <v>5</v>
      </c>
      <c r="B6" s="318" t="s">
        <v>269</v>
      </c>
      <c r="C6" s="318" t="s">
        <v>299</v>
      </c>
      <c r="D6" s="317">
        <v>5</v>
      </c>
    </row>
    <row r="7" spans="1:4" ht="18" customHeight="1">
      <c r="A7" s="317">
        <v>6</v>
      </c>
      <c r="B7" s="318" t="s">
        <v>261</v>
      </c>
      <c r="C7" s="318" t="s">
        <v>300</v>
      </c>
      <c r="D7" s="317">
        <v>6</v>
      </c>
    </row>
    <row r="8" spans="1:4" ht="18" customHeight="1">
      <c r="A8" s="317">
        <v>7</v>
      </c>
      <c r="B8" s="318" t="s">
        <v>252</v>
      </c>
      <c r="C8" s="318" t="s">
        <v>301</v>
      </c>
      <c r="D8" s="317">
        <v>7</v>
      </c>
    </row>
    <row r="9" spans="1:4" ht="18" customHeight="1">
      <c r="A9" s="317">
        <v>8</v>
      </c>
      <c r="B9" s="318" t="s">
        <v>255</v>
      </c>
      <c r="C9" s="318" t="s">
        <v>302</v>
      </c>
      <c r="D9" s="317">
        <v>8</v>
      </c>
    </row>
    <row r="10" spans="1:4" ht="18" customHeight="1">
      <c r="A10" s="317">
        <v>9</v>
      </c>
      <c r="B10" s="318" t="s">
        <v>251</v>
      </c>
      <c r="C10" s="318" t="s">
        <v>303</v>
      </c>
      <c r="D10" s="317">
        <v>9</v>
      </c>
    </row>
    <row r="11" spans="1:4" ht="18" customHeight="1">
      <c r="A11" s="317">
        <v>10</v>
      </c>
      <c r="B11" s="318" t="s">
        <v>268</v>
      </c>
      <c r="C11" s="318" t="s">
        <v>304</v>
      </c>
      <c r="D11" s="317">
        <v>10</v>
      </c>
    </row>
    <row r="12" spans="1:4" ht="18" customHeight="1">
      <c r="A12" s="317">
        <v>11</v>
      </c>
      <c r="B12" s="318" t="s">
        <v>288</v>
      </c>
      <c r="C12" s="318" t="s">
        <v>305</v>
      </c>
      <c r="D12" s="317">
        <v>11</v>
      </c>
    </row>
    <row r="13" spans="1:4" ht="18" customHeight="1">
      <c r="A13" s="317">
        <v>12</v>
      </c>
      <c r="B13" s="318" t="s">
        <v>280</v>
      </c>
      <c r="C13" s="318" t="s">
        <v>306</v>
      </c>
      <c r="D13" s="317">
        <v>12</v>
      </c>
    </row>
    <row r="14" spans="1:4" ht="18" customHeight="1">
      <c r="A14" s="317">
        <v>13</v>
      </c>
      <c r="B14" s="318" t="s">
        <v>292</v>
      </c>
      <c r="C14" s="318" t="s">
        <v>307</v>
      </c>
      <c r="D14" s="317">
        <v>13</v>
      </c>
    </row>
    <row r="15" spans="1:4" ht="18" customHeight="1">
      <c r="A15" s="317">
        <v>14</v>
      </c>
      <c r="B15" s="318" t="s">
        <v>273</v>
      </c>
      <c r="C15" s="318" t="s">
        <v>308</v>
      </c>
      <c r="D15" s="317">
        <v>14</v>
      </c>
    </row>
    <row r="16" spans="1:4" ht="18" customHeight="1">
      <c r="A16" s="317">
        <v>15</v>
      </c>
      <c r="B16" s="318" t="s">
        <v>265</v>
      </c>
      <c r="C16" s="318" t="s">
        <v>309</v>
      </c>
      <c r="D16" s="317">
        <v>15</v>
      </c>
    </row>
    <row r="17" spans="1:4" ht="18" customHeight="1">
      <c r="A17" s="317">
        <v>16</v>
      </c>
      <c r="B17" s="318" t="s">
        <v>276</v>
      </c>
      <c r="C17" s="318" t="s">
        <v>310</v>
      </c>
      <c r="D17" s="317">
        <v>16</v>
      </c>
    </row>
    <row r="18" spans="1:4" ht="18" customHeight="1">
      <c r="A18" s="317">
        <v>17</v>
      </c>
      <c r="B18" s="318" t="s">
        <v>281</v>
      </c>
      <c r="C18" s="318" t="s">
        <v>311</v>
      </c>
      <c r="D18" s="317">
        <v>17</v>
      </c>
    </row>
    <row r="19" spans="1:4" ht="18" customHeight="1">
      <c r="A19" s="317">
        <v>18</v>
      </c>
      <c r="B19" s="318" t="s">
        <v>259</v>
      </c>
      <c r="C19" s="318" t="s">
        <v>312</v>
      </c>
      <c r="D19" s="317">
        <v>18</v>
      </c>
    </row>
    <row r="20" spans="1:4" ht="18" customHeight="1">
      <c r="A20" s="317">
        <v>19</v>
      </c>
      <c r="B20" s="318" t="s">
        <v>263</v>
      </c>
      <c r="C20" s="318" t="s">
        <v>313</v>
      </c>
      <c r="D20" s="317">
        <v>19</v>
      </c>
    </row>
    <row r="21" spans="1:4" ht="18" customHeight="1">
      <c r="A21" s="317">
        <v>20</v>
      </c>
      <c r="B21" s="318" t="s">
        <v>289</v>
      </c>
      <c r="C21" s="318" t="s">
        <v>314</v>
      </c>
      <c r="D21" s="317">
        <v>20</v>
      </c>
    </row>
    <row r="22" spans="1:4" ht="18" customHeight="1">
      <c r="A22" s="317">
        <v>21</v>
      </c>
      <c r="B22" s="318" t="s">
        <v>286</v>
      </c>
      <c r="C22" s="318" t="s">
        <v>315</v>
      </c>
      <c r="D22" s="317">
        <v>21</v>
      </c>
    </row>
    <row r="23" spans="1:4" ht="18" customHeight="1">
      <c r="A23" s="317">
        <v>22</v>
      </c>
      <c r="B23" s="320" t="s">
        <v>260</v>
      </c>
      <c r="C23" s="321" t="s">
        <v>316</v>
      </c>
      <c r="D23" s="317">
        <v>22</v>
      </c>
    </row>
    <row r="24" spans="1:4" ht="18" customHeight="1">
      <c r="A24" s="317">
        <v>23</v>
      </c>
      <c r="B24" s="318" t="s">
        <v>250</v>
      </c>
      <c r="C24" s="321" t="s">
        <v>317</v>
      </c>
      <c r="D24" s="317">
        <v>23</v>
      </c>
    </row>
    <row r="25" spans="1:4" ht="18" customHeight="1">
      <c r="A25" s="317">
        <v>24</v>
      </c>
      <c r="B25" s="318" t="s">
        <v>249</v>
      </c>
      <c r="C25" s="321" t="s">
        <v>318</v>
      </c>
      <c r="D25" s="317">
        <v>24</v>
      </c>
    </row>
    <row r="26" spans="1:4" ht="18" customHeight="1">
      <c r="A26" s="317">
        <v>25</v>
      </c>
      <c r="B26" s="320" t="s">
        <v>267</v>
      </c>
      <c r="C26" s="321" t="s">
        <v>319</v>
      </c>
      <c r="D26" s="317">
        <v>25</v>
      </c>
    </row>
    <row r="27" spans="1:4" ht="18" customHeight="1">
      <c r="A27" s="317">
        <v>26</v>
      </c>
      <c r="B27" s="320" t="s">
        <v>290</v>
      </c>
      <c r="C27" s="321" t="s">
        <v>320</v>
      </c>
      <c r="D27" s="317">
        <v>26</v>
      </c>
    </row>
    <row r="28" spans="1:4" ht="18" customHeight="1">
      <c r="A28" s="317">
        <v>27</v>
      </c>
      <c r="B28" s="320" t="s">
        <v>275</v>
      </c>
      <c r="C28" s="321" t="s">
        <v>321</v>
      </c>
      <c r="D28" s="317">
        <v>27</v>
      </c>
    </row>
    <row r="29" spans="1:4" ht="18" customHeight="1">
      <c r="A29" s="317">
        <v>28</v>
      </c>
      <c r="B29" s="320" t="s">
        <v>256</v>
      </c>
      <c r="C29" s="321" t="s">
        <v>322</v>
      </c>
      <c r="D29" s="317">
        <v>28</v>
      </c>
    </row>
    <row r="30" spans="1:4" ht="18" customHeight="1">
      <c r="A30" s="317">
        <v>29</v>
      </c>
      <c r="B30" s="320" t="s">
        <v>271</v>
      </c>
      <c r="C30" s="321" t="s">
        <v>323</v>
      </c>
      <c r="D30" s="317">
        <v>29</v>
      </c>
    </row>
    <row r="31" spans="1:4" ht="18" customHeight="1">
      <c r="A31" s="317">
        <v>30</v>
      </c>
      <c r="B31" s="320" t="s">
        <v>282</v>
      </c>
      <c r="C31" s="321" t="s">
        <v>324</v>
      </c>
      <c r="D31" s="317">
        <v>30</v>
      </c>
    </row>
    <row r="32" spans="1:4" ht="18" customHeight="1">
      <c r="A32" s="317">
        <v>31</v>
      </c>
      <c r="B32" s="320" t="s">
        <v>293</v>
      </c>
      <c r="C32" s="321" t="s">
        <v>325</v>
      </c>
      <c r="D32" s="317">
        <v>31</v>
      </c>
    </row>
    <row r="33" spans="1:4" ht="18" customHeight="1">
      <c r="A33" s="317">
        <v>32</v>
      </c>
      <c r="B33" s="320" t="s">
        <v>285</v>
      </c>
      <c r="C33" s="321" t="s">
        <v>326</v>
      </c>
      <c r="D33" s="317">
        <v>32</v>
      </c>
    </row>
    <row r="34" spans="1:4" ht="18" customHeight="1">
      <c r="A34" s="317">
        <v>33</v>
      </c>
      <c r="B34" s="320" t="s">
        <v>248</v>
      </c>
      <c r="C34" s="321" t="s">
        <v>327</v>
      </c>
      <c r="D34" s="317">
        <v>33</v>
      </c>
    </row>
    <row r="35" spans="1:4" ht="18" customHeight="1">
      <c r="A35" s="317">
        <v>34</v>
      </c>
      <c r="B35" s="320" t="s">
        <v>257</v>
      </c>
      <c r="C35" s="321" t="s">
        <v>328</v>
      </c>
      <c r="D35" s="317">
        <v>34</v>
      </c>
    </row>
    <row r="36" spans="1:4" ht="18" customHeight="1">
      <c r="A36" s="317">
        <v>35</v>
      </c>
      <c r="B36" s="320" t="s">
        <v>266</v>
      </c>
      <c r="C36" s="321" t="s">
        <v>329</v>
      </c>
      <c r="D36" s="317">
        <v>35</v>
      </c>
    </row>
    <row r="37" spans="1:4" ht="18" customHeight="1">
      <c r="A37" s="317">
        <v>36</v>
      </c>
      <c r="B37" s="320" t="s">
        <v>279</v>
      </c>
      <c r="C37" s="321" t="s">
        <v>330</v>
      </c>
      <c r="D37" s="317">
        <v>36</v>
      </c>
    </row>
    <row r="38" spans="1:4" ht="18" customHeight="1">
      <c r="A38" s="317">
        <v>37</v>
      </c>
      <c r="B38" s="320" t="s">
        <v>264</v>
      </c>
      <c r="C38" s="321" t="s">
        <v>331</v>
      </c>
      <c r="D38" s="317">
        <v>37</v>
      </c>
    </row>
    <row r="39" spans="1:4" ht="18" customHeight="1">
      <c r="A39" s="317">
        <v>38</v>
      </c>
      <c r="B39" s="320" t="s">
        <v>247</v>
      </c>
      <c r="C39" s="321" t="s">
        <v>332</v>
      </c>
      <c r="D39" s="317">
        <v>38</v>
      </c>
    </row>
    <row r="40" spans="1:4" ht="18" customHeight="1">
      <c r="A40" s="317">
        <v>39</v>
      </c>
      <c r="B40" s="320" t="s">
        <v>254</v>
      </c>
      <c r="C40" s="321" t="s">
        <v>333</v>
      </c>
      <c r="D40" s="317">
        <v>39</v>
      </c>
    </row>
    <row r="41" spans="1:4" ht="18" customHeight="1">
      <c r="A41" s="317">
        <v>40</v>
      </c>
      <c r="B41" s="320" t="s">
        <v>283</v>
      </c>
      <c r="C41" s="321" t="s">
        <v>334</v>
      </c>
      <c r="D41" s="317">
        <v>40</v>
      </c>
    </row>
    <row r="42" spans="1:4" ht="18" customHeight="1">
      <c r="A42" s="317">
        <v>41</v>
      </c>
      <c r="B42" s="320" t="s">
        <v>277</v>
      </c>
      <c r="C42" s="321" t="s">
        <v>335</v>
      </c>
      <c r="D42" s="317">
        <v>41</v>
      </c>
    </row>
    <row r="43" spans="1:4" ht="18" customHeight="1">
      <c r="A43" s="317">
        <v>42</v>
      </c>
      <c r="B43" s="320" t="s">
        <v>291</v>
      </c>
      <c r="C43" s="321" t="s">
        <v>336</v>
      </c>
      <c r="D43" s="317">
        <v>42</v>
      </c>
    </row>
    <row r="44" spans="1:4" ht="18" customHeight="1">
      <c r="A44" s="317">
        <v>43</v>
      </c>
      <c r="B44" s="320" t="s">
        <v>294</v>
      </c>
      <c r="C44" s="321" t="s">
        <v>337</v>
      </c>
      <c r="D44" s="317">
        <v>43</v>
      </c>
    </row>
    <row r="45" spans="1:4" ht="18" customHeight="1">
      <c r="A45" s="317">
        <v>44</v>
      </c>
      <c r="B45" s="320" t="s">
        <v>262</v>
      </c>
      <c r="C45" s="321" t="s">
        <v>338</v>
      </c>
      <c r="D45" s="317">
        <v>44</v>
      </c>
    </row>
    <row r="46" spans="1:4" ht="18" customHeight="1">
      <c r="A46" s="317">
        <v>45</v>
      </c>
      <c r="B46" s="320" t="s">
        <v>258</v>
      </c>
      <c r="C46" s="321" t="s">
        <v>339</v>
      </c>
      <c r="D46" s="317">
        <v>45</v>
      </c>
    </row>
    <row r="47" spans="1:4" ht="18" customHeight="1">
      <c r="A47" s="317">
        <v>46</v>
      </c>
      <c r="B47" s="320" t="s">
        <v>274</v>
      </c>
      <c r="C47" s="321" t="s">
        <v>340</v>
      </c>
      <c r="D47" s="317">
        <v>46</v>
      </c>
    </row>
    <row r="48" spans="1:4" ht="18" customHeight="1">
      <c r="A48" s="317">
        <v>47</v>
      </c>
      <c r="B48" s="320" t="s">
        <v>270</v>
      </c>
      <c r="C48" s="321" t="s">
        <v>341</v>
      </c>
      <c r="D48" s="317">
        <v>47</v>
      </c>
    </row>
    <row r="49" spans="1:4" ht="18" customHeight="1">
      <c r="A49" s="317">
        <v>48</v>
      </c>
      <c r="B49" s="320" t="s">
        <v>287</v>
      </c>
      <c r="C49" s="321" t="s">
        <v>342</v>
      </c>
      <c r="D49" s="317">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2日目抽選</vt:lpstr>
      <vt:lpstr>2日目組合せ</vt:lpstr>
      <vt:lpstr>入力</vt:lpstr>
      <vt:lpstr>1～8組</vt:lpstr>
      <vt:lpstr>9～16組</vt:lpstr>
      <vt:lpstr>DB</vt:lpstr>
      <vt:lpstr>結果一覧</vt:lpstr>
      <vt:lpstr>チーム一覧</vt:lpstr>
      <vt:lpstr>'1～8組'!Print_Area</vt:lpstr>
      <vt:lpstr>'2日目組合せ'!Print_Area</vt:lpstr>
      <vt:lpstr>'2日目抽選'!Print_Area</vt:lpstr>
      <vt:lpstr>'9～16組'!Print_Area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石川利正</dc:creator>
  <cp:lastModifiedBy>鈴木 一弘</cp:lastModifiedBy>
  <cp:lastPrinted>2017-08-09T07:37:10Z</cp:lastPrinted>
  <dcterms:created xsi:type="dcterms:W3CDTF">2014-04-20T12:03:13Z</dcterms:created>
  <dcterms:modified xsi:type="dcterms:W3CDTF">2018-08-08T10:28:55Z</dcterms:modified>
</cp:coreProperties>
</file>